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955" windowHeight="10995" activeTab="0"/>
  </bookViews>
  <sheets>
    <sheet name="Баланс (тыс.руб.)" sheetId="1" r:id="rId1"/>
    <sheet name="Расшифровки" sheetId="2" r:id="rId2"/>
    <sheet name="Лист3" sheetId="3" r:id="rId3"/>
  </sheets>
  <externalReferences>
    <externalReference r:id="rId6"/>
    <externalReference r:id="rId7"/>
  </externalReferences>
  <definedNames>
    <definedName name="_xlnm.Print_Area" localSheetId="0">'Баланс (тыс.руб.)'!$A$1:$BB$110</definedName>
  </definedNames>
  <calcPr fullCalcOnLoad="1"/>
</workbook>
</file>

<file path=xl/sharedStrings.xml><?xml version="1.0" encoding="utf-8"?>
<sst xmlns="http://schemas.openxmlformats.org/spreadsheetml/2006/main" count="277" uniqueCount="200">
  <si>
    <t>Утв. приказом Минфина РФ</t>
  </si>
  <si>
    <t>от 2 июля 2010 г. № 66н</t>
  </si>
  <si>
    <t>Бухгалтерский баланс</t>
  </si>
  <si>
    <t>на</t>
  </si>
  <si>
    <t>31 декабря</t>
  </si>
  <si>
    <t>11</t>
  </si>
  <si>
    <t>г.</t>
  </si>
  <si>
    <t>Коды</t>
  </si>
  <si>
    <t>Форма по ОКУД</t>
  </si>
  <si>
    <t>0710001</t>
  </si>
  <si>
    <t>Дата (число, месяц, год)</t>
  </si>
  <si>
    <t>27</t>
  </si>
  <si>
    <t>Организация</t>
  </si>
  <si>
    <t>ОАО "Татнефтепром"</t>
  </si>
  <si>
    <t>по ОКПО</t>
  </si>
  <si>
    <t>01400316</t>
  </si>
  <si>
    <t>Идентификационный номер налогоплательщика</t>
  </si>
  <si>
    <t>ИНН</t>
  </si>
  <si>
    <t>1644009854</t>
  </si>
  <si>
    <t>Вид экономической</t>
  </si>
  <si>
    <t>11.10.11</t>
  </si>
  <si>
    <t>деятельности</t>
  </si>
  <si>
    <t>по ОКВЭД</t>
  </si>
  <si>
    <t>Организационно-правовая форма / форма собственности</t>
  </si>
  <si>
    <t>47</t>
  </si>
  <si>
    <t>16</t>
  </si>
  <si>
    <t>Открытое акционерное общество</t>
  </si>
  <si>
    <t>по ОКОПФ/ОКФС</t>
  </si>
  <si>
    <t xml:space="preserve">Единица измерения: тыс. руб. </t>
  </si>
  <si>
    <t>по ОКЕИ</t>
  </si>
  <si>
    <t>384</t>
  </si>
  <si>
    <t>Местонахождение (адрес)</t>
  </si>
  <si>
    <t>г.Альметьевск, ул.Клары Цеткин, 30</t>
  </si>
  <si>
    <t>Наименование показателя</t>
  </si>
  <si>
    <t>Код</t>
  </si>
  <si>
    <t>На</t>
  </si>
  <si>
    <t xml:space="preserve">31 декабря </t>
  </si>
  <si>
    <t xml:space="preserve">На </t>
  </si>
  <si>
    <t>20</t>
  </si>
  <si>
    <t>10</t>
  </si>
  <si>
    <t>09</t>
  </si>
  <si>
    <t>АКТИВ</t>
  </si>
  <si>
    <t>-</t>
  </si>
  <si>
    <t>I. 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</si>
  <si>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</si>
  <si>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</si>
  <si>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</si>
  <si>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в том числе незавершенное строительство, обрудование треб.монтажа</t>
  </si>
  <si>
    <t>в том числе:                                                            - земельные участки и объекты природопользования</t>
  </si>
  <si>
    <t>- здания, машины, оборудование и другие основные средства</t>
  </si>
  <si>
    <t>- незавершенное строительство</t>
  </si>
  <si>
    <t>Доходные вложения в материальные ценности</t>
  </si>
  <si>
    <t>Финансовые вложения</t>
  </si>
  <si>
    <t xml:space="preserve"> - инвестиции в другие организации</t>
  </si>
  <si>
    <t>Займы, предоставленные организациям на срок более 12 месяцев</t>
  </si>
  <si>
    <t>Отложенные налоговые активы</t>
  </si>
  <si>
    <t>Прочие внеоборотные активы</t>
  </si>
  <si>
    <t>в том числе авансы выданные по КВ; РБП со сроком списания более 1 года</t>
  </si>
  <si>
    <t>Итого по разделу I</t>
  </si>
  <si>
    <t>II. ОБОРОТНЫЕ АКТИВЫ</t>
  </si>
  <si>
    <t>Запасы</t>
  </si>
  <si>
    <t>сырье,материалы и др.мат.ценности; -  ГП и товары для перепродажи; -  РБП за искл.РБП указ.в прочих внеоб.активах и дебиторке</t>
  </si>
  <si>
    <t>в том числе:                                                               - сырье, материалы и другие аналогичные ценности</t>
  </si>
  <si>
    <t xml:space="preserve"> - готовая продукция и товары для перепродажи</t>
  </si>
  <si>
    <t xml:space="preserve"> - расходы будущих периодов</t>
  </si>
  <si>
    <t>Налог на добавленную стоимость по приобретенным ценностям</t>
  </si>
  <si>
    <t>Дебиторская задолженность</t>
  </si>
  <si>
    <t>включая РБП по страхованию</t>
  </si>
  <si>
    <t>в том числе:                                                             -  дебиторская задолженность, платежи по которой ожидаются более чем через 12 месяцев после отчетной даты</t>
  </si>
  <si>
    <t xml:space="preserve"> -  дебиторская задолженность, платежи по которой ожидаются в течение 12 месяцев после отчетной даты</t>
  </si>
  <si>
    <t>- покупатели и заказчики</t>
  </si>
  <si>
    <t>1232.1</t>
  </si>
  <si>
    <t>- авансы выданные</t>
  </si>
  <si>
    <t>1232.2</t>
  </si>
  <si>
    <t>- прочие дебиторы</t>
  </si>
  <si>
    <t>1232.3</t>
  </si>
  <si>
    <t>Финансовые вложения (за исключением денежных эквивалентов)</t>
  </si>
  <si>
    <t>Денежные средства и денежные эквиваленты</t>
  </si>
  <si>
    <t xml:space="preserve"> - расчетные счета</t>
  </si>
  <si>
    <t>- валютные счета</t>
  </si>
  <si>
    <t>- прочие денежные средства</t>
  </si>
  <si>
    <t>Прочие оборотные активы</t>
  </si>
  <si>
    <t>включая НДС с предоплаты</t>
  </si>
  <si>
    <t>Итого по разделу II</t>
  </si>
  <si>
    <t>БАЛАНС</t>
  </si>
  <si>
    <t>ПАССИВ</t>
  </si>
  <si>
    <t>III. КАПИТАЛ И РЕЗЕРВЫ</t>
  </si>
  <si>
    <r>
      <t xml:space="preserve">Уставный капитал </t>
    </r>
    <r>
      <rPr>
        <sz val="8"/>
        <rFont val="Times New Roman"/>
        <family val="1"/>
      </rPr>
      <t>(складочный капитал,</t>
    </r>
  </si>
  <si>
    <t>уставный фонд, вклады товарищей)</t>
  </si>
  <si>
    <t>Собственные акции, выкупленные</t>
  </si>
  <si>
    <t>()</t>
  </si>
  <si>
    <t>у акционеров</t>
  </si>
  <si>
    <t>Переоценка внеоборотных активов</t>
  </si>
  <si>
    <t>Добавочный капитал (без переоценки)</t>
  </si>
  <si>
    <t>Резервный капитал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</si>
  <si>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</si>
  <si>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</si>
  <si>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Нераспределенная прибыль (непокрытый</t>
  </si>
  <si>
    <t>убыток)</t>
  </si>
  <si>
    <t>Итого по разделу III</t>
  </si>
  <si>
    <t>IV. ДОЛГОСРОЧНЫЕ</t>
  </si>
  <si>
    <t>ОБЯЗАТЕЛЬСТВА</t>
  </si>
  <si>
    <t>Заемные средства</t>
  </si>
  <si>
    <t>Отложенные налоговые обязательства</t>
  </si>
  <si>
    <t>Оценочные обязательства</t>
  </si>
  <si>
    <t>Прочие обязательства</t>
  </si>
  <si>
    <t>кредиторка более 12 месяцев</t>
  </si>
  <si>
    <t>Итого по разделу IV</t>
  </si>
  <si>
    <t>V. КРАТКОСРОЧНЫЕ</t>
  </si>
  <si>
    <t>Кредиторская задолженность</t>
  </si>
  <si>
    <t>в том числе:                                                             -  поставщики и подрядчики</t>
  </si>
  <si>
    <t xml:space="preserve"> - задолженность по налогам и сборам</t>
  </si>
  <si>
    <t xml:space="preserve"> - задолженность перед участниками (учредителям) по выплате доходов</t>
  </si>
  <si>
    <t>Доходы будущих периодов</t>
  </si>
  <si>
    <t>Итого по разделу V</t>
  </si>
  <si>
    <t>Руководитель</t>
  </si>
  <si>
    <t>Щелков С.Ф.</t>
  </si>
  <si>
    <t>Главный бухгалтер</t>
  </si>
  <si>
    <t>Комаров А.В.</t>
  </si>
  <si>
    <t>(подпись)</t>
  </si>
  <si>
    <t>(расшифровка подписи)</t>
  </si>
  <si>
    <t>«</t>
  </si>
  <si>
    <t>»</t>
  </si>
  <si>
    <t>12</t>
  </si>
  <si>
    <t>Примечания</t>
  </si>
  <si>
    <t>1. Указывается номер соответствующего пояснения к бухгалтерскому балансу и отчету о прибылях и убытках.</t>
  </si>
  <si>
    <t>2. В соответствии с Положением по бухгалтерскому учету «Бухгалтерская отчетность организации» ПБУ 4/99, утвержденным приказом Министерства финансов Российской Федерации от 6 июля 1999 г. № 43н (по заключению Министерства юстиции Российской Федерации № 6417-ПК от 6 августа 1999 г. указанный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</si>
  <si>
    <t>3. Указывается отчетная дата отчетного периода.</t>
  </si>
  <si>
    <t>4. Указывается предыдущий год.</t>
  </si>
  <si>
    <t>5. Указывается год, предшествующий предыдущему.</t>
  </si>
  <si>
    <t>6. Некоммерческая организация именует указанный раздел «Целевое финансирование». Вместо показателей «Уставный капитал», «Добавочный капитал», «Резервный капитал» и «Нераспределенная прибыль (непокрытый убыток)» некоммерческая организация включает показатели «Паевой фонд», «Целевой капитал», «Целевые средства», «Фонд недвижимого и особо ценного движимого имущества», «Резервный и иные целевые фонды» (в зависимости от формы некоммерческой организации и источников формирования имущества).</t>
  </si>
  <si>
    <t>7. Здесь и в других формах отчетов вычитаемый или отрицательный показатель показывается в круглых скобках.</t>
  </si>
  <si>
    <t>Расшифровка строк бухгалтерского баланса по состоянию на 31.12.2011г.</t>
  </si>
  <si>
    <t>Расшифровка стр. 1130 "Основные средства"</t>
  </si>
  <si>
    <t>Бал.счет</t>
  </si>
  <si>
    <t>Сумма</t>
  </si>
  <si>
    <t xml:space="preserve">    -  "Основные средства" </t>
  </si>
  <si>
    <t>01 за минусом счета 02</t>
  </si>
  <si>
    <t xml:space="preserve">    -  "Капитальные вложения"</t>
  </si>
  <si>
    <t>08/01;08/03;08/04</t>
  </si>
  <si>
    <t xml:space="preserve">    -  "Оборудование к установке"</t>
  </si>
  <si>
    <t>07</t>
  </si>
  <si>
    <t>ИТОГО</t>
  </si>
  <si>
    <t>Расшифровка стр. 1150 "Финансовые вложения"</t>
  </si>
  <si>
    <t xml:space="preserve">   -  "Паи и акции"</t>
  </si>
  <si>
    <t>58/01; за минусом резерва 59</t>
  </si>
  <si>
    <t>Расшифровка стр. 1170 "Прочие внеоборотные активы"</t>
  </si>
  <si>
    <t xml:space="preserve">  - "Расчеты с подрядчиками по КВ"</t>
  </si>
  <si>
    <t>60/08</t>
  </si>
  <si>
    <t xml:space="preserve">  - "Расчеты по оборудованию"</t>
  </si>
  <si>
    <t>60/04</t>
  </si>
  <si>
    <t xml:space="preserve">  - "Расходы будущих периодов со сроком списания более 1 года"</t>
  </si>
  <si>
    <t xml:space="preserve">    Расшифровка стр. 1231 "Дебиторская задолженность </t>
  </si>
  <si>
    <t>платежи по которой ожидаются более чем через 12 месяцев"</t>
  </si>
  <si>
    <t xml:space="preserve">   -  "Расчеты по предоставленным займам (ссудам) более 1 года "</t>
  </si>
  <si>
    <t>73/01</t>
  </si>
  <si>
    <t xml:space="preserve">   -  "Расходы будущих периодов по страхованию более 1 года"</t>
  </si>
  <si>
    <t xml:space="preserve">    Расшифровка стр. 1232 "Дебиторская задолженность </t>
  </si>
  <si>
    <t>платежи по которой ожидаются в течении 12 месяцев"</t>
  </si>
  <si>
    <t xml:space="preserve">   -   "Расчеты с поставщиками (кроме КВ)"</t>
  </si>
  <si>
    <t>60/01</t>
  </si>
  <si>
    <t xml:space="preserve">   -   "Расчеты с покупателями и заказчиками"</t>
  </si>
  <si>
    <t>62/01</t>
  </si>
  <si>
    <t xml:space="preserve">   -   "Расчеты с бюджетом по налогам и сборам"</t>
  </si>
  <si>
    <t>68/01</t>
  </si>
  <si>
    <t xml:space="preserve">   -   "Расчеты с внебюджетными фондами"</t>
  </si>
  <si>
    <t>69/022,69/023,69/03</t>
  </si>
  <si>
    <t xml:space="preserve">   -   "Расчеты с подотчетными лицами"</t>
  </si>
  <si>
    <t>71/03,71/05</t>
  </si>
  <si>
    <t xml:space="preserve">   -   "Расчеты с прочими дебиторами и кредиторами"</t>
  </si>
  <si>
    <t>76/03,76/05</t>
  </si>
  <si>
    <t xml:space="preserve">    -  "Расходы будущих периодов по страхованию до 1 года"</t>
  </si>
  <si>
    <t xml:space="preserve">    -  "Расчеты по предоставленным займам (ссудам) до 1 года "</t>
  </si>
  <si>
    <t>73/01,73/03</t>
  </si>
  <si>
    <t xml:space="preserve">    Расшифровка стр. 1260 "Прочие внеоборотные активы"</t>
  </si>
  <si>
    <t xml:space="preserve">   - "НДС с авансов полученных"</t>
  </si>
  <si>
    <t>76/06</t>
  </si>
  <si>
    <t xml:space="preserve">    Расшифровка стр. 1530 "Доходы будущих периодов"</t>
  </si>
  <si>
    <t xml:space="preserve">                             Генеральный директор                                                        Щелков С.Ф.</t>
  </si>
  <si>
    <t xml:space="preserve">                             Главный бухгалтер                                                               Комаров А.В.</t>
  </si>
  <si>
    <t xml:space="preserve">  - "Целевое финансирование" (возмещение с фонда соц.страхования)</t>
  </si>
  <si>
    <t>31</t>
  </si>
  <si>
    <t>2011</t>
  </si>
  <si>
    <t>марта</t>
  </si>
  <si>
    <t xml:space="preserve">  - расчеты по предоставленным займам (ссудам)</t>
  </si>
  <si>
    <t>1231.1</t>
  </si>
  <si>
    <t>Добыча сырой нефти и нефтяного (попутного) газа</t>
  </si>
  <si>
    <t>Приложение 1 к ПЗ</t>
  </si>
  <si>
    <t>1</t>
  </si>
  <si>
    <t>1.1</t>
  </si>
  <si>
    <t>1.2</t>
  </si>
  <si>
    <t>2</t>
  </si>
  <si>
    <t>2.1</t>
  </si>
  <si>
    <t>3</t>
  </si>
  <si>
    <t>3.1</t>
  </si>
  <si>
    <t>3.1, 5</t>
  </si>
  <si>
    <t>4</t>
  </si>
  <si>
    <t>4.1</t>
  </si>
  <si>
    <t>4.2</t>
  </si>
  <si>
    <t>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</si>
</sst>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Times New Roman"/>
      <family val="0"/>
    </font>
    <font>
      <sz val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3"/>
      <name val="Times New Roman"/>
      <family val="1"/>
    </font>
    <font>
      <b/>
      <sz val="12"/>
      <name val="Times New Roman"/>
      <family val="1"/>
    </font>
    <font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6" fillId="0" borderId="16" xfId="0" applyNumberFormat="1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3" fontId="0" fillId="0" borderId="21" xfId="0" applyNumberFormat="1" applyFont="1" applyBorder="1" applyAlignment="1">
      <alignment horizontal="right"/>
    </xf>
    <xf numFmtId="0" fontId="0" fillId="33" borderId="14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7" xfId="0" applyFont="1" applyBorder="1" applyAlignment="1">
      <alignment horizontal="center"/>
    </xf>
    <xf numFmtId="3" fontId="0" fillId="0" borderId="12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3" fontId="0" fillId="0" borderId="15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3" fontId="0" fillId="0" borderId="12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2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1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8" fillId="0" borderId="21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 wrapText="1"/>
    </xf>
    <xf numFmtId="3" fontId="13" fillId="0" borderId="0" xfId="0" applyNumberFormat="1" applyFont="1" applyAlignment="1">
      <alignment/>
    </xf>
    <xf numFmtId="0" fontId="13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 horizontal="center"/>
    </xf>
    <xf numFmtId="3" fontId="13" fillId="0" borderId="0" xfId="0" applyNumberFormat="1" applyFont="1" applyAlignment="1" quotePrefix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20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24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24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24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49" fontId="6" fillId="0" borderId="4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6" fillId="0" borderId="24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0" fillId="0" borderId="14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0" fillId="0" borderId="44" xfId="0" applyNumberFormat="1" applyFont="1" applyBorder="1" applyAlignment="1">
      <alignment horizontal="center"/>
    </xf>
    <xf numFmtId="49" fontId="0" fillId="0" borderId="45" xfId="0" applyNumberFormat="1" applyFont="1" applyBorder="1" applyAlignment="1">
      <alignment horizontal="center"/>
    </xf>
    <xf numFmtId="49" fontId="0" fillId="0" borderId="46" xfId="0" applyNumberFormat="1" applyFont="1" applyBorder="1" applyAlignment="1">
      <alignment horizontal="center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49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1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49" fontId="0" fillId="0" borderId="50" xfId="0" applyNumberFormat="1" applyFont="1" applyBorder="1" applyAlignment="1">
      <alignment horizontal="left"/>
    </xf>
    <xf numFmtId="49" fontId="0" fillId="0" borderId="51" xfId="0" applyNumberFormat="1" applyFont="1" applyBorder="1" applyAlignment="1">
      <alignment horizontal="left"/>
    </xf>
    <xf numFmtId="49" fontId="0" fillId="0" borderId="52" xfId="0" applyNumberFormat="1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0" fontId="0" fillId="0" borderId="20" xfId="0" applyFont="1" applyFill="1" applyBorder="1" applyAlignment="1" quotePrefix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49" fontId="0" fillId="0" borderId="20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40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40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3" fontId="0" fillId="0" borderId="17" xfId="0" applyNumberFormat="1" applyFont="1" applyBorder="1" applyAlignment="1">
      <alignment horizontal="right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53" xfId="0" applyFont="1" applyBorder="1" applyAlignment="1">
      <alignment horizontal="left"/>
    </xf>
    <xf numFmtId="3" fontId="8" fillId="0" borderId="21" xfId="0" applyNumberFormat="1" applyFont="1" applyBorder="1" applyAlignment="1">
      <alignment horizontal="right"/>
    </xf>
    <xf numFmtId="49" fontId="0" fillId="0" borderId="50" xfId="0" applyNumberFormat="1" applyFont="1" applyBorder="1" applyAlignment="1">
      <alignment horizontal="center"/>
    </xf>
    <xf numFmtId="49" fontId="0" fillId="0" borderId="51" xfId="0" applyNumberFormat="1" applyFont="1" applyBorder="1" applyAlignment="1">
      <alignment horizontal="center"/>
    </xf>
    <xf numFmtId="49" fontId="0" fillId="0" borderId="5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0" fillId="0" borderId="44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3" fontId="0" fillId="0" borderId="14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0" fillId="0" borderId="20" xfId="0" applyFont="1" applyFill="1" applyBorder="1" applyAlignment="1" quotePrefix="1">
      <alignment horizontal="left"/>
    </xf>
    <xf numFmtId="49" fontId="0" fillId="0" borderId="21" xfId="0" applyNumberFormat="1" applyFont="1" applyBorder="1" applyAlignment="1">
      <alignment horizontal="left"/>
    </xf>
    <xf numFmtId="3" fontId="0" fillId="0" borderId="21" xfId="0" applyNumberFormat="1" applyFont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3" fontId="0" fillId="0" borderId="19" xfId="0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21" xfId="0" applyFont="1" applyFill="1" applyBorder="1" applyAlignment="1" quotePrefix="1">
      <alignment/>
    </xf>
    <xf numFmtId="0" fontId="0" fillId="0" borderId="21" xfId="0" applyFont="1" applyFill="1" applyBorder="1" applyAlignment="1">
      <alignment/>
    </xf>
    <xf numFmtId="3" fontId="8" fillId="0" borderId="20" xfId="0" applyNumberFormat="1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3" fontId="8" fillId="0" borderId="40" xfId="0" applyNumberFormat="1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49" fontId="0" fillId="0" borderId="25" xfId="0" applyNumberFormat="1" applyFont="1" applyBorder="1" applyAlignment="1">
      <alignment horizontal="left"/>
    </xf>
    <xf numFmtId="49" fontId="0" fillId="0" borderId="26" xfId="0" applyNumberFormat="1" applyFont="1" applyBorder="1" applyAlignment="1">
      <alignment horizontal="left"/>
    </xf>
    <xf numFmtId="49" fontId="0" fillId="0" borderId="27" xfId="0" applyNumberFormat="1" applyFont="1" applyBorder="1" applyAlignment="1">
      <alignment horizontal="left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/>
    </xf>
    <xf numFmtId="0" fontId="8" fillId="0" borderId="53" xfId="0" applyFont="1" applyBorder="1" applyAlignment="1">
      <alignment/>
    </xf>
    <xf numFmtId="49" fontId="0" fillId="0" borderId="44" xfId="0" applyNumberFormat="1" applyFont="1" applyBorder="1" applyAlignment="1">
      <alignment horizontal="left"/>
    </xf>
    <xf numFmtId="49" fontId="0" fillId="0" borderId="45" xfId="0" applyNumberFormat="1" applyFont="1" applyBorder="1" applyAlignment="1">
      <alignment horizontal="left"/>
    </xf>
    <xf numFmtId="49" fontId="0" fillId="0" borderId="46" xfId="0" applyNumberFormat="1" applyFont="1" applyBorder="1" applyAlignment="1">
      <alignment horizontal="left"/>
    </xf>
    <xf numFmtId="0" fontId="8" fillId="0" borderId="44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54" xfId="0" applyFont="1" applyBorder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4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4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11" xfId="0" applyFont="1" applyBorder="1" applyAlignment="1" quotePrefix="1">
      <alignment horizontal="right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0" fillId="0" borderId="40" xfId="0" applyNumberFormat="1" applyFont="1" applyBorder="1" applyAlignment="1">
      <alignment horizontal="left"/>
    </xf>
    <xf numFmtId="49" fontId="0" fillId="0" borderId="24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20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8" fillId="0" borderId="2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1" xfId="0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49" fontId="0" fillId="0" borderId="47" xfId="0" applyNumberFormat="1" applyFont="1" applyBorder="1" applyAlignment="1">
      <alignment horizontal="left"/>
    </xf>
    <xf numFmtId="49" fontId="0" fillId="0" borderId="48" xfId="0" applyNumberFormat="1" applyFont="1" applyBorder="1" applyAlignment="1">
      <alignment horizontal="left"/>
    </xf>
    <xf numFmtId="49" fontId="0" fillId="0" borderId="55" xfId="0" applyNumberFormat="1" applyFont="1" applyBorder="1" applyAlignment="1">
      <alignment horizontal="left"/>
    </xf>
    <xf numFmtId="0" fontId="0" fillId="0" borderId="2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1" fillId="33" borderId="14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8" fillId="0" borderId="20" xfId="0" applyFont="1" applyBorder="1" applyAlignment="1">
      <alignment wrapText="1"/>
    </xf>
    <xf numFmtId="0" fontId="8" fillId="0" borderId="16" xfId="0" applyFont="1" applyBorder="1" applyAlignment="1">
      <alignment wrapText="1"/>
    </xf>
    <xf numFmtId="3" fontId="8" fillId="0" borderId="16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49" fontId="0" fillId="0" borderId="47" xfId="0" applyNumberFormat="1" applyFont="1" applyBorder="1" applyAlignment="1">
      <alignment horizontal="center"/>
    </xf>
    <xf numFmtId="49" fontId="0" fillId="0" borderId="48" xfId="0" applyNumberFormat="1" applyFont="1" applyBorder="1" applyAlignment="1">
      <alignment horizontal="center"/>
    </xf>
    <xf numFmtId="49" fontId="0" fillId="0" borderId="55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left" wrapText="1"/>
    </xf>
    <xf numFmtId="49" fontId="0" fillId="0" borderId="16" xfId="0" applyNumberFormat="1" applyFont="1" applyFill="1" applyBorder="1" applyAlignment="1">
      <alignment horizontal="left" wrapText="1"/>
    </xf>
    <xf numFmtId="49" fontId="0" fillId="0" borderId="23" xfId="0" applyNumberFormat="1" applyFont="1" applyFill="1" applyBorder="1" applyAlignment="1">
      <alignment horizontal="left" wrapText="1"/>
    </xf>
    <xf numFmtId="0" fontId="8" fillId="0" borderId="40" xfId="0" applyFont="1" applyBorder="1" applyAlignment="1">
      <alignment/>
    </xf>
    <xf numFmtId="0" fontId="8" fillId="0" borderId="24" xfId="0" applyFont="1" applyBorder="1" applyAlignment="1">
      <alignment/>
    </xf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justify" vertical="center"/>
    </xf>
    <xf numFmtId="49" fontId="6" fillId="0" borderId="24" xfId="0" applyNumberFormat="1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3\tnp_obmen\&#1056;&#1072;&#1073;&#1086;&#1095;&#1080;&#1081;%20&#1089;&#1090;&#1086;&#1083;\&#1058;&#1072;&#1090;&#1085;&#1077;&#1092;&#1090;&#1077;&#1087;&#1088;&#1086;&#1084;\&#1054;&#1090;&#1095;&#1077;&#1090;&#1085;&#1086;&#1089;&#1090;&#1100;%20&#1058;&#1053;&#1055;\2011%20&#1075;&#1086;&#1076;\12%20&#1084;&#1077;&#1089;&#1103;&#1094;&#1077;&#1074;\&#1060;&#8470;1(&#1103;&#1085;&#1074;&#1072;&#1088;&#1100;-&#1076;&#1077;&#1082;&#1072;&#1073;&#1088;&#1100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58;&#1072;&#1090;&#1085;&#1077;&#1092;&#1090;&#1077;&#1087;&#1088;&#1086;&#1084;\&#1054;&#1090;&#1095;&#1077;&#1090;&#1085;&#1086;&#1089;&#1090;&#1100;%20&#1058;&#1053;&#1055;\2011%20&#1075;&#1086;&#1076;\12%20&#1084;&#1077;&#1089;&#1103;&#1094;&#1077;&#1074;\&#1060;&#8470;1(&#1103;&#1085;&#1074;&#1072;&#1088;&#1100;-&#1076;&#1077;&#1082;&#1072;&#1073;&#1088;&#110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(руб.)"/>
      <sheetName val="Свод"/>
      <sheetName val="Баланс (тыс.руб.)"/>
      <sheetName val="Расшифровки"/>
    </sheetNames>
    <sheetDataSet>
      <sheetData sheetId="1">
        <row r="13">
          <cell r="D13">
            <v>2510499033.75</v>
          </cell>
        </row>
        <row r="23">
          <cell r="E23">
            <v>1246880986.39</v>
          </cell>
        </row>
        <row r="24">
          <cell r="D24">
            <v>32870529.36</v>
          </cell>
        </row>
        <row r="27">
          <cell r="D27">
            <v>57533292.05</v>
          </cell>
        </row>
        <row r="50">
          <cell r="D50">
            <v>65945708.56</v>
          </cell>
        </row>
        <row r="53">
          <cell r="E53">
            <v>18200</v>
          </cell>
        </row>
        <row r="54">
          <cell r="D54">
            <v>13293335.49</v>
          </cell>
        </row>
        <row r="55">
          <cell r="D55">
            <v>220392.3</v>
          </cell>
        </row>
        <row r="56">
          <cell r="D56">
            <v>8026749.49</v>
          </cell>
        </row>
        <row r="60">
          <cell r="D60">
            <v>402107894.87</v>
          </cell>
        </row>
        <row r="61">
          <cell r="E61">
            <v>35317274.82</v>
          </cell>
        </row>
        <row r="65">
          <cell r="D65">
            <v>0</v>
          </cell>
        </row>
        <row r="74">
          <cell r="D74">
            <v>1809427.57</v>
          </cell>
        </row>
        <row r="82">
          <cell r="D82">
            <v>1344172.63</v>
          </cell>
        </row>
        <row r="86">
          <cell r="D86">
            <v>652.7</v>
          </cell>
        </row>
        <row r="93">
          <cell r="D93">
            <v>5750.87</v>
          </cell>
        </row>
        <row r="94">
          <cell r="D94">
            <v>31405778.52</v>
          </cell>
        </row>
        <row r="105">
          <cell r="E105">
            <v>130899.29</v>
          </cell>
        </row>
        <row r="107">
          <cell r="F107">
            <v>3495454.94</v>
          </cell>
          <cell r="G107">
            <v>1576580.25</v>
          </cell>
          <cell r="H107">
            <v>937764.68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(руб.)"/>
      <sheetName val="Свод"/>
      <sheetName val="Баланс (тыс.руб.)"/>
      <sheetName val="Расшифровки"/>
    </sheetNames>
    <sheetDataSet>
      <sheetData sheetId="0">
        <row r="28">
          <cell r="AB28">
            <v>1354021869</v>
          </cell>
        </row>
        <row r="33">
          <cell r="AB33">
            <v>65927509</v>
          </cell>
        </row>
        <row r="34">
          <cell r="AB34">
            <v>15036273</v>
          </cell>
        </row>
        <row r="35">
          <cell r="AB35">
            <v>11742597</v>
          </cell>
          <cell r="AK35">
            <v>15357</v>
          </cell>
        </row>
        <row r="39">
          <cell r="AB39">
            <v>11532932</v>
          </cell>
        </row>
        <row r="40">
          <cell r="AB40">
            <v>53705246</v>
          </cell>
        </row>
        <row r="41">
          <cell r="AB41">
            <v>1542075</v>
          </cell>
        </row>
        <row r="42">
          <cell r="AB42">
            <v>5040119</v>
          </cell>
        </row>
        <row r="44">
          <cell r="AB44">
            <v>417770288</v>
          </cell>
        </row>
        <row r="45">
          <cell r="AB45">
            <v>1321552</v>
          </cell>
        </row>
        <row r="46">
          <cell r="AB46">
            <v>416448736</v>
          </cell>
        </row>
        <row r="47">
          <cell r="AB47">
            <v>100000000</v>
          </cell>
        </row>
        <row r="48">
          <cell r="AB48">
            <v>849486662</v>
          </cell>
          <cell r="BC48" t="str">
            <v>в т.ч. Финансовые вложения и выданные займы</v>
          </cell>
        </row>
        <row r="49">
          <cell r="AB49">
            <v>5751</v>
          </cell>
        </row>
        <row r="66">
          <cell r="AB66">
            <v>140793492</v>
          </cell>
        </row>
        <row r="67">
          <cell r="AB67">
            <v>0</v>
          </cell>
        </row>
        <row r="68">
          <cell r="AB68">
            <v>4020743</v>
          </cell>
        </row>
        <row r="75">
          <cell r="AB75">
            <v>34689346</v>
          </cell>
        </row>
        <row r="82">
          <cell r="AB82">
            <v>199831166</v>
          </cell>
        </row>
        <row r="83">
          <cell r="AB83">
            <v>39678042</v>
          </cell>
        </row>
        <row r="84">
          <cell r="AB84">
            <v>145678536</v>
          </cell>
        </row>
        <row r="85">
          <cell r="AB85">
            <v>130899</v>
          </cell>
        </row>
        <row r="86">
          <cell r="AB86">
            <v>5528088</v>
          </cell>
        </row>
      </sheetData>
      <sheetData sheetId="1">
        <row r="2">
          <cell r="D2">
            <v>3606057.37</v>
          </cell>
        </row>
        <row r="24">
          <cell r="D24">
            <v>32870529.36</v>
          </cell>
        </row>
        <row r="27">
          <cell r="D27">
            <v>57533292.05</v>
          </cell>
        </row>
        <row r="47">
          <cell r="D47">
            <v>9486662.43</v>
          </cell>
        </row>
        <row r="49">
          <cell r="D49">
            <v>840000000</v>
          </cell>
        </row>
        <row r="89">
          <cell r="E89">
            <v>52600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31"/>
  <sheetViews>
    <sheetView tabSelected="1" zoomScalePageLayoutView="0" workbookViewId="0" topLeftCell="A1">
      <selection activeCell="EX23" sqref="EX23"/>
    </sheetView>
  </sheetViews>
  <sheetFormatPr defaultColWidth="2" defaultRowHeight="12.75"/>
  <cols>
    <col min="1" max="4" width="2" style="1" customWidth="1"/>
    <col min="5" max="6" width="4.16015625" style="1" customWidth="1"/>
    <col min="7" max="25" width="2" style="1" customWidth="1"/>
    <col min="26" max="26" width="1.3359375" style="1" customWidth="1"/>
    <col min="27" max="27" width="7.66015625" style="2" customWidth="1"/>
    <col min="28" max="35" width="2" style="1" customWidth="1"/>
    <col min="36" max="36" width="1.0078125" style="1" hidden="1" customWidth="1"/>
    <col min="37" max="41" width="2" style="1" customWidth="1"/>
    <col min="42" max="42" width="0.65625" style="1" customWidth="1"/>
    <col min="43" max="44" width="2" style="1" customWidth="1"/>
    <col min="45" max="45" width="1.0078125" style="1" customWidth="1"/>
    <col min="46" max="46" width="2" style="1" customWidth="1"/>
    <col min="47" max="47" width="0.82421875" style="1" customWidth="1"/>
    <col min="48" max="51" width="2" style="1" customWidth="1"/>
    <col min="52" max="52" width="1.3359375" style="1" customWidth="1"/>
    <col min="53" max="53" width="1.0078125" style="1" customWidth="1"/>
    <col min="54" max="54" width="1.83203125" style="1" customWidth="1"/>
    <col min="55" max="120" width="0" style="1" hidden="1" customWidth="1"/>
    <col min="121" max="16384" width="2" style="1" customWidth="1"/>
  </cols>
  <sheetData>
    <row r="1" ht="11.25">
      <c r="BB1" s="3" t="s">
        <v>0</v>
      </c>
    </row>
    <row r="2" ht="11.25">
      <c r="BB2" s="3" t="s">
        <v>1</v>
      </c>
    </row>
    <row r="3" ht="11.25">
      <c r="BB3" s="3"/>
    </row>
    <row r="4" spans="1:54" s="5" customFormat="1" ht="16.5">
      <c r="A4" s="99" t="s">
        <v>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4" s="8" customFormat="1" ht="2.25" customHeight="1">
      <c r="A5" s="100" t="s">
        <v>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99" t="s">
        <v>4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102">
        <v>20</v>
      </c>
      <c r="Z5" s="102"/>
      <c r="AA5" s="102"/>
      <c r="AB5" s="102"/>
      <c r="AC5" s="103" t="s">
        <v>5</v>
      </c>
      <c r="AD5" s="103"/>
      <c r="AE5" s="103"/>
      <c r="AF5" s="105" t="s">
        <v>6</v>
      </c>
      <c r="AG5" s="105"/>
      <c r="AH5" s="4"/>
      <c r="AI5" s="4"/>
      <c r="AJ5" s="4"/>
      <c r="AK5" s="4"/>
      <c r="AL5" s="4"/>
      <c r="AM5" s="4"/>
      <c r="AN5" s="4"/>
      <c r="AO5" s="4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</row>
    <row r="6" spans="1:54" s="12" customFormat="1" ht="12.75" customHeight="1" thickBo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2"/>
      <c r="Z6" s="102"/>
      <c r="AA6" s="102"/>
      <c r="AB6" s="102"/>
      <c r="AC6" s="104"/>
      <c r="AD6" s="104"/>
      <c r="AE6" s="104"/>
      <c r="AF6" s="105"/>
      <c r="AG6" s="105"/>
      <c r="AH6" s="6"/>
      <c r="AI6" s="9"/>
      <c r="AJ6" s="10"/>
      <c r="AK6" s="10"/>
      <c r="AL6" s="10"/>
      <c r="AM6" s="10"/>
      <c r="AN6" s="10"/>
      <c r="AO6" s="10"/>
      <c r="AP6" s="11"/>
      <c r="AQ6" s="111" t="s">
        <v>7</v>
      </c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3"/>
    </row>
    <row r="7" spans="1:54" s="13" customFormat="1" ht="13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AA7" s="14"/>
      <c r="AF7" s="12"/>
      <c r="AG7" s="12"/>
      <c r="AH7" s="12"/>
      <c r="AI7" s="12"/>
      <c r="AJ7" s="12"/>
      <c r="AK7" s="12"/>
      <c r="AL7" s="12"/>
      <c r="AM7" s="12"/>
      <c r="AN7" s="12"/>
      <c r="AO7" s="15" t="s">
        <v>8</v>
      </c>
      <c r="AP7" s="12"/>
      <c r="AQ7" s="114" t="s">
        <v>9</v>
      </c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6"/>
    </row>
    <row r="8" spans="1:54" s="13" customFormat="1" ht="13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4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5" t="s">
        <v>10</v>
      </c>
      <c r="AP8" s="12"/>
      <c r="AQ8" s="107" t="s">
        <v>181</v>
      </c>
      <c r="AR8" s="108"/>
      <c r="AS8" s="108"/>
      <c r="AT8" s="108"/>
      <c r="AU8" s="108" t="s">
        <v>123</v>
      </c>
      <c r="AV8" s="108"/>
      <c r="AW8" s="108"/>
      <c r="AX8" s="108"/>
      <c r="AY8" s="108" t="s">
        <v>182</v>
      </c>
      <c r="AZ8" s="108"/>
      <c r="BA8" s="108"/>
      <c r="BB8" s="109"/>
    </row>
    <row r="9" spans="1:54" s="13" customFormat="1" ht="13.5" customHeight="1">
      <c r="A9" s="12" t="s">
        <v>12</v>
      </c>
      <c r="B9" s="12"/>
      <c r="C9" s="12"/>
      <c r="D9" s="12"/>
      <c r="E9" s="12"/>
      <c r="F9" s="12"/>
      <c r="G9" s="12"/>
      <c r="H9" s="106" t="s">
        <v>13</v>
      </c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6"/>
      <c r="AL9" s="14"/>
      <c r="AM9" s="12"/>
      <c r="AN9" s="12"/>
      <c r="AO9" s="15" t="s">
        <v>14</v>
      </c>
      <c r="AP9" s="12"/>
      <c r="AQ9" s="107" t="s">
        <v>15</v>
      </c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9"/>
    </row>
    <row r="10" spans="1:54" s="13" customFormat="1" ht="13.5" customHeight="1">
      <c r="A10" s="12" t="s">
        <v>16</v>
      </c>
      <c r="B10" s="12"/>
      <c r="C10" s="12"/>
      <c r="D10" s="12"/>
      <c r="E10" s="12"/>
      <c r="F10" s="12"/>
      <c r="G10" s="12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4"/>
      <c r="AN10" s="12"/>
      <c r="AO10" s="15" t="s">
        <v>17</v>
      </c>
      <c r="AP10" s="12"/>
      <c r="AQ10" s="107" t="s">
        <v>18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9"/>
    </row>
    <row r="11" spans="1:54" s="13" customFormat="1" ht="12">
      <c r="A11" s="12" t="s">
        <v>19</v>
      </c>
      <c r="B11" s="12"/>
      <c r="C11" s="12"/>
      <c r="D11" s="12"/>
      <c r="E11" s="12"/>
      <c r="F11" s="12"/>
      <c r="G11" s="12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2"/>
      <c r="AO11" s="15"/>
      <c r="AP11" s="12"/>
      <c r="AQ11" s="119" t="s">
        <v>20</v>
      </c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1"/>
    </row>
    <row r="12" spans="1:54" s="13" customFormat="1" ht="12">
      <c r="A12" s="13" t="s">
        <v>21</v>
      </c>
      <c r="B12" s="12"/>
      <c r="C12" s="12"/>
      <c r="D12" s="12"/>
      <c r="E12" s="12"/>
      <c r="F12" s="12"/>
      <c r="G12" s="12"/>
      <c r="H12" s="14"/>
      <c r="I12" s="14"/>
      <c r="J12" s="106" t="s">
        <v>186</v>
      </c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6"/>
      <c r="AL12" s="14"/>
      <c r="AM12" s="12"/>
      <c r="AN12" s="12"/>
      <c r="AO12" s="15" t="s">
        <v>22</v>
      </c>
      <c r="AP12" s="12"/>
      <c r="AQ12" s="122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4"/>
    </row>
    <row r="13" spans="1:54" s="13" customFormat="1" ht="13.5" customHeight="1">
      <c r="A13" s="12" t="s">
        <v>23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4"/>
      <c r="AB13" s="12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7"/>
      <c r="AQ13" s="107" t="s">
        <v>24</v>
      </c>
      <c r="AR13" s="108"/>
      <c r="AS13" s="108"/>
      <c r="AT13" s="108"/>
      <c r="AU13" s="108"/>
      <c r="AV13" s="108"/>
      <c r="AW13" s="108" t="s">
        <v>25</v>
      </c>
      <c r="AX13" s="108"/>
      <c r="AY13" s="108"/>
      <c r="AZ13" s="108"/>
      <c r="BA13" s="108"/>
      <c r="BB13" s="109"/>
    </row>
    <row r="14" spans="1:54" s="13" customFormat="1" ht="13.5" customHeight="1">
      <c r="A14" s="106" t="s">
        <v>26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2"/>
      <c r="AI14" s="12"/>
      <c r="AJ14" s="12"/>
      <c r="AK14" s="12"/>
      <c r="AL14" s="12"/>
      <c r="AM14" s="12"/>
      <c r="AN14" s="12"/>
      <c r="AO14" s="15" t="s">
        <v>27</v>
      </c>
      <c r="AP14" s="12"/>
      <c r="AQ14" s="107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9"/>
    </row>
    <row r="15" spans="1:54" s="13" customFormat="1" ht="13.5" customHeight="1" thickBot="1">
      <c r="A15" s="12" t="s">
        <v>28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4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5" t="s">
        <v>29</v>
      </c>
      <c r="AP15" s="12"/>
      <c r="AQ15" s="133" t="s">
        <v>30</v>
      </c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5"/>
    </row>
    <row r="16" spans="1:54" s="13" customFormat="1" ht="13.5" customHeight="1">
      <c r="A16" s="12" t="s">
        <v>31</v>
      </c>
      <c r="B16" s="12"/>
      <c r="C16" s="12"/>
      <c r="D16" s="12"/>
      <c r="E16" s="18"/>
      <c r="F16" s="18"/>
      <c r="G16" s="18"/>
      <c r="H16" s="18"/>
      <c r="I16" s="18"/>
      <c r="J16" s="18"/>
      <c r="K16" s="18"/>
      <c r="L16" s="18"/>
      <c r="M16" s="136" t="s">
        <v>32</v>
      </c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2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</row>
    <row r="17" spans="1:54" s="13" customFormat="1" ht="13.5" customHeight="1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2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</row>
    <row r="20" spans="1:54" s="13" customFormat="1" ht="12">
      <c r="A20" s="127" t="s">
        <v>187</v>
      </c>
      <c r="B20" s="128"/>
      <c r="C20" s="128"/>
      <c r="D20" s="128"/>
      <c r="E20" s="129"/>
      <c r="F20" s="138" t="s">
        <v>33</v>
      </c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9" t="s">
        <v>34</v>
      </c>
      <c r="AB20" s="139" t="s">
        <v>35</v>
      </c>
      <c r="AC20" s="140"/>
      <c r="AD20" s="117" t="s">
        <v>36</v>
      </c>
      <c r="AE20" s="117"/>
      <c r="AF20" s="117"/>
      <c r="AG20" s="117"/>
      <c r="AH20" s="117"/>
      <c r="AI20" s="117"/>
      <c r="AJ20" s="20"/>
      <c r="AK20" s="21" t="s">
        <v>37</v>
      </c>
      <c r="AL20" s="22"/>
      <c r="AM20" s="117" t="s">
        <v>4</v>
      </c>
      <c r="AN20" s="117"/>
      <c r="AO20" s="117"/>
      <c r="AP20" s="117"/>
      <c r="AQ20" s="117"/>
      <c r="AR20" s="117"/>
      <c r="AS20" s="118"/>
      <c r="AT20" s="141" t="s">
        <v>35</v>
      </c>
      <c r="AU20" s="142"/>
      <c r="AV20" s="142"/>
      <c r="AW20" s="117" t="s">
        <v>4</v>
      </c>
      <c r="AX20" s="117"/>
      <c r="AY20" s="117"/>
      <c r="AZ20" s="117"/>
      <c r="BA20" s="117"/>
      <c r="BB20" s="118"/>
    </row>
    <row r="21" spans="1:54" s="13" customFormat="1" ht="12">
      <c r="A21" s="130"/>
      <c r="B21" s="131"/>
      <c r="C21" s="131"/>
      <c r="D21" s="131"/>
      <c r="E21" s="132"/>
      <c r="F21" s="151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3"/>
      <c r="AA21" s="16"/>
      <c r="AB21" s="25"/>
      <c r="AC21" s="26" t="s">
        <v>38</v>
      </c>
      <c r="AD21" s="126" t="s">
        <v>5</v>
      </c>
      <c r="AE21" s="126"/>
      <c r="AF21" s="126"/>
      <c r="AG21" s="126"/>
      <c r="AH21" s="27" t="s">
        <v>6</v>
      </c>
      <c r="AI21" s="28"/>
      <c r="AJ21" s="24"/>
      <c r="AK21" s="25"/>
      <c r="AL21" s="29"/>
      <c r="AM21" s="26" t="s">
        <v>38</v>
      </c>
      <c r="AN21" s="126" t="s">
        <v>39</v>
      </c>
      <c r="AO21" s="126"/>
      <c r="AP21" s="126"/>
      <c r="AQ21" s="30"/>
      <c r="AR21" s="27" t="s">
        <v>6</v>
      </c>
      <c r="AS21" s="24"/>
      <c r="AT21" s="25"/>
      <c r="AU21" s="29"/>
      <c r="AV21" s="26" t="s">
        <v>38</v>
      </c>
      <c r="AW21" s="126" t="s">
        <v>40</v>
      </c>
      <c r="AX21" s="126"/>
      <c r="AY21" s="126"/>
      <c r="AZ21" s="126"/>
      <c r="BA21" s="126"/>
      <c r="BB21" s="27" t="s">
        <v>6</v>
      </c>
    </row>
    <row r="22" spans="1:54" s="32" customFormat="1" ht="12.75">
      <c r="A22" s="164"/>
      <c r="B22" s="165"/>
      <c r="C22" s="165"/>
      <c r="D22" s="165"/>
      <c r="E22" s="166"/>
      <c r="F22" s="167" t="s">
        <v>41</v>
      </c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31"/>
      <c r="AB22" s="169" t="s">
        <v>42</v>
      </c>
      <c r="AC22" s="170"/>
      <c r="AD22" s="170"/>
      <c r="AE22" s="170"/>
      <c r="AF22" s="170"/>
      <c r="AG22" s="170"/>
      <c r="AH22" s="170"/>
      <c r="AI22" s="170"/>
      <c r="AJ22" s="171"/>
      <c r="AK22" s="169" t="s">
        <v>42</v>
      </c>
      <c r="AL22" s="170"/>
      <c r="AM22" s="170"/>
      <c r="AN22" s="170"/>
      <c r="AO22" s="170"/>
      <c r="AP22" s="170"/>
      <c r="AQ22" s="170"/>
      <c r="AR22" s="170"/>
      <c r="AS22" s="171"/>
      <c r="AT22" s="169" t="s">
        <v>42</v>
      </c>
      <c r="AU22" s="170"/>
      <c r="AV22" s="170"/>
      <c r="AW22" s="170"/>
      <c r="AX22" s="170"/>
      <c r="AY22" s="170"/>
      <c r="AZ22" s="170"/>
      <c r="BA22" s="170"/>
      <c r="BB22" s="171"/>
    </row>
    <row r="23" spans="1:54" s="32" customFormat="1" ht="12.75">
      <c r="A23" s="143"/>
      <c r="B23" s="144"/>
      <c r="C23" s="144"/>
      <c r="D23" s="144"/>
      <c r="E23" s="145"/>
      <c r="F23" s="146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33"/>
      <c r="AB23" s="172"/>
      <c r="AC23" s="173"/>
      <c r="AD23" s="173"/>
      <c r="AE23" s="173"/>
      <c r="AF23" s="173"/>
      <c r="AG23" s="173"/>
      <c r="AH23" s="173"/>
      <c r="AI23" s="173"/>
      <c r="AJ23" s="174"/>
      <c r="AK23" s="172"/>
      <c r="AL23" s="173"/>
      <c r="AM23" s="173"/>
      <c r="AN23" s="173"/>
      <c r="AO23" s="173"/>
      <c r="AP23" s="173"/>
      <c r="AQ23" s="173"/>
      <c r="AR23" s="173"/>
      <c r="AS23" s="174"/>
      <c r="AT23" s="172"/>
      <c r="AU23" s="173"/>
      <c r="AV23" s="173"/>
      <c r="AW23" s="173"/>
      <c r="AX23" s="173"/>
      <c r="AY23" s="173"/>
      <c r="AZ23" s="173"/>
      <c r="BA23" s="173"/>
      <c r="BB23" s="174"/>
    </row>
    <row r="24" spans="1:54" s="32" customFormat="1" ht="12.75">
      <c r="A24" s="148"/>
      <c r="B24" s="149"/>
      <c r="C24" s="149"/>
      <c r="D24" s="149"/>
      <c r="E24" s="150"/>
      <c r="F24" s="146" t="s">
        <v>43</v>
      </c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33"/>
      <c r="AB24" s="172"/>
      <c r="AC24" s="173"/>
      <c r="AD24" s="173"/>
      <c r="AE24" s="173"/>
      <c r="AF24" s="173"/>
      <c r="AG24" s="173"/>
      <c r="AH24" s="173"/>
      <c r="AI24" s="173"/>
      <c r="AJ24" s="174"/>
      <c r="AK24" s="172"/>
      <c r="AL24" s="173"/>
      <c r="AM24" s="173"/>
      <c r="AN24" s="173"/>
      <c r="AO24" s="173"/>
      <c r="AP24" s="173"/>
      <c r="AQ24" s="173"/>
      <c r="AR24" s="173"/>
      <c r="AS24" s="174"/>
      <c r="AT24" s="172"/>
      <c r="AU24" s="173"/>
      <c r="AV24" s="173"/>
      <c r="AW24" s="173"/>
      <c r="AX24" s="173"/>
      <c r="AY24" s="173"/>
      <c r="AZ24" s="173"/>
      <c r="BA24" s="173"/>
      <c r="BB24" s="174"/>
    </row>
    <row r="25" spans="1:54" s="32" customFormat="1" ht="12.75">
      <c r="A25" s="154"/>
      <c r="B25" s="155"/>
      <c r="C25" s="155"/>
      <c r="D25" s="155"/>
      <c r="E25" s="156"/>
      <c r="F25" s="157" t="s">
        <v>44</v>
      </c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9"/>
      <c r="AA25" s="35">
        <v>1110</v>
      </c>
      <c r="AB25" s="175"/>
      <c r="AC25" s="176"/>
      <c r="AD25" s="176"/>
      <c r="AE25" s="176"/>
      <c r="AF25" s="176"/>
      <c r="AG25" s="176"/>
      <c r="AH25" s="176"/>
      <c r="AI25" s="176"/>
      <c r="AJ25" s="177"/>
      <c r="AK25" s="175"/>
      <c r="AL25" s="176"/>
      <c r="AM25" s="176"/>
      <c r="AN25" s="176"/>
      <c r="AO25" s="176"/>
      <c r="AP25" s="176"/>
      <c r="AQ25" s="176"/>
      <c r="AR25" s="176"/>
      <c r="AS25" s="177"/>
      <c r="AT25" s="175"/>
      <c r="AU25" s="176"/>
      <c r="AV25" s="176"/>
      <c r="AW25" s="176"/>
      <c r="AX25" s="176"/>
      <c r="AY25" s="176"/>
      <c r="AZ25" s="176"/>
      <c r="BA25" s="176"/>
      <c r="BB25" s="177"/>
    </row>
    <row r="26" spans="1:54" s="32" customFormat="1" ht="15" customHeight="1">
      <c r="A26" s="160"/>
      <c r="B26" s="160"/>
      <c r="C26" s="160"/>
      <c r="D26" s="160"/>
      <c r="E26" s="160"/>
      <c r="F26" s="161" t="s">
        <v>45</v>
      </c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3"/>
      <c r="AA26" s="36">
        <v>1120</v>
      </c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</row>
    <row r="27" spans="1:107" s="32" customFormat="1" ht="15" customHeight="1">
      <c r="A27" s="160" t="s">
        <v>188</v>
      </c>
      <c r="B27" s="160"/>
      <c r="C27" s="160"/>
      <c r="D27" s="160"/>
      <c r="E27" s="160"/>
      <c r="F27" s="161" t="s">
        <v>46</v>
      </c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3"/>
      <c r="AA27" s="36">
        <v>1130</v>
      </c>
      <c r="AB27" s="179">
        <f>'[2]Баланс (руб.)'!AB28:AJ28/1000</f>
        <v>1354021.869</v>
      </c>
      <c r="AC27" s="179"/>
      <c r="AD27" s="179"/>
      <c r="AE27" s="179"/>
      <c r="AF27" s="179"/>
      <c r="AG27" s="179"/>
      <c r="AH27" s="179"/>
      <c r="AI27" s="179"/>
      <c r="AJ27" s="179"/>
      <c r="AK27" s="179">
        <f>1127327+220445</f>
        <v>1347772</v>
      </c>
      <c r="AL27" s="179"/>
      <c r="AM27" s="179"/>
      <c r="AN27" s="179"/>
      <c r="AO27" s="179"/>
      <c r="AP27" s="179"/>
      <c r="AQ27" s="179"/>
      <c r="AR27" s="179"/>
      <c r="AS27" s="179"/>
      <c r="AT27" s="179">
        <f>1142292+236164</f>
        <v>1378456</v>
      </c>
      <c r="AU27" s="179"/>
      <c r="AV27" s="179"/>
      <c r="AW27" s="179"/>
      <c r="AX27" s="179"/>
      <c r="AY27" s="179"/>
      <c r="AZ27" s="179"/>
      <c r="BA27" s="179"/>
      <c r="BB27" s="179"/>
      <c r="BC27" s="182" t="s">
        <v>47</v>
      </c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83"/>
      <c r="BT27" s="183"/>
      <c r="BU27" s="183"/>
      <c r="BV27" s="183"/>
      <c r="BW27" s="183"/>
      <c r="BX27" s="183"/>
      <c r="BY27" s="183"/>
      <c r="BZ27" s="183"/>
      <c r="CA27" s="183"/>
      <c r="CB27" s="183"/>
      <c r="CC27" s="183"/>
      <c r="CD27" s="183"/>
      <c r="CE27" s="183"/>
      <c r="CF27" s="183"/>
      <c r="CG27" s="183"/>
      <c r="CH27" s="183"/>
      <c r="CI27" s="183"/>
      <c r="CJ27" s="183"/>
      <c r="CK27" s="183"/>
      <c r="CL27" s="183"/>
      <c r="CM27" s="183"/>
      <c r="CN27" s="183"/>
      <c r="CO27" s="183"/>
      <c r="CP27" s="183"/>
      <c r="CQ27" s="183"/>
      <c r="CR27" s="183"/>
      <c r="CS27" s="183"/>
      <c r="CT27" s="183"/>
      <c r="CU27" s="183"/>
      <c r="CV27" s="183"/>
      <c r="CW27" s="183"/>
      <c r="CX27" s="183"/>
      <c r="CY27" s="183"/>
      <c r="CZ27" s="183"/>
      <c r="DA27" s="183"/>
      <c r="DB27" s="183"/>
      <c r="DC27" s="183"/>
    </row>
    <row r="28" spans="1:107" s="32" customFormat="1" ht="36.75" customHeight="1">
      <c r="A28" s="184" t="s">
        <v>189</v>
      </c>
      <c r="B28" s="185"/>
      <c r="C28" s="185"/>
      <c r="D28" s="185"/>
      <c r="E28" s="186"/>
      <c r="F28" s="187" t="s">
        <v>48</v>
      </c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36">
        <v>1131</v>
      </c>
      <c r="AB28" s="90">
        <f>'[2]Свод'!D2/1000</f>
        <v>3606.05737</v>
      </c>
      <c r="AC28" s="91"/>
      <c r="AD28" s="91"/>
      <c r="AE28" s="91"/>
      <c r="AF28" s="91"/>
      <c r="AG28" s="91"/>
      <c r="AH28" s="91"/>
      <c r="AI28" s="92"/>
      <c r="AJ28" s="37"/>
      <c r="AK28" s="90">
        <v>2586</v>
      </c>
      <c r="AL28" s="91"/>
      <c r="AM28" s="91"/>
      <c r="AN28" s="91"/>
      <c r="AO28" s="91"/>
      <c r="AP28" s="91"/>
      <c r="AQ28" s="91"/>
      <c r="AR28" s="91"/>
      <c r="AS28" s="92"/>
      <c r="AT28" s="90">
        <v>1638</v>
      </c>
      <c r="AU28" s="91"/>
      <c r="AV28" s="91"/>
      <c r="AW28" s="91"/>
      <c r="AX28" s="91"/>
      <c r="AY28" s="91"/>
      <c r="AZ28" s="91"/>
      <c r="BA28" s="91"/>
      <c r="BB28" s="92"/>
      <c r="BC28" s="40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</row>
    <row r="29" spans="1:107" s="32" customFormat="1" ht="27.75" customHeight="1">
      <c r="A29" s="184" t="s">
        <v>189</v>
      </c>
      <c r="B29" s="185"/>
      <c r="C29" s="185"/>
      <c r="D29" s="185"/>
      <c r="E29" s="186"/>
      <c r="F29" s="180" t="s">
        <v>49</v>
      </c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41">
        <v>1132</v>
      </c>
      <c r="AB29" s="179">
        <f>AB27-AB28-AB30</f>
        <v>1260011.9902199998</v>
      </c>
      <c r="AC29" s="179"/>
      <c r="AD29" s="179"/>
      <c r="AE29" s="179"/>
      <c r="AF29" s="179"/>
      <c r="AG29" s="179"/>
      <c r="AH29" s="179"/>
      <c r="AI29" s="179"/>
      <c r="AJ29" s="179"/>
      <c r="AK29" s="179">
        <f>AK27-AK28-AK30</f>
        <v>1124741</v>
      </c>
      <c r="AL29" s="179"/>
      <c r="AM29" s="179"/>
      <c r="AN29" s="179"/>
      <c r="AO29" s="179"/>
      <c r="AP29" s="179"/>
      <c r="AQ29" s="179"/>
      <c r="AR29" s="179"/>
      <c r="AS29" s="179"/>
      <c r="AT29" s="179">
        <f>AT27-AT28-AT30</f>
        <v>1140654</v>
      </c>
      <c r="AU29" s="179"/>
      <c r="AV29" s="179"/>
      <c r="AW29" s="179"/>
      <c r="AX29" s="179"/>
      <c r="AY29" s="179"/>
      <c r="AZ29" s="179"/>
      <c r="BA29" s="179"/>
      <c r="BB29" s="179"/>
      <c r="BC29" s="42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</row>
    <row r="30" spans="1:107" s="32" customFormat="1" ht="15" customHeight="1">
      <c r="A30" s="184" t="s">
        <v>190</v>
      </c>
      <c r="B30" s="185"/>
      <c r="C30" s="185"/>
      <c r="D30" s="185"/>
      <c r="E30" s="186"/>
      <c r="F30" s="180" t="s">
        <v>50</v>
      </c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44">
        <v>1133</v>
      </c>
      <c r="AB30" s="90">
        <f>('[2]Свод'!D27+'[2]Свод'!D24)/1000</f>
        <v>90403.82140999999</v>
      </c>
      <c r="AC30" s="91"/>
      <c r="AD30" s="91"/>
      <c r="AE30" s="91"/>
      <c r="AF30" s="91"/>
      <c r="AG30" s="91"/>
      <c r="AH30" s="91"/>
      <c r="AI30" s="91"/>
      <c r="AJ30" s="45"/>
      <c r="AK30" s="90">
        <f>220445</f>
        <v>220445</v>
      </c>
      <c r="AL30" s="91"/>
      <c r="AM30" s="91"/>
      <c r="AN30" s="91"/>
      <c r="AO30" s="91"/>
      <c r="AP30" s="91"/>
      <c r="AQ30" s="91"/>
      <c r="AR30" s="91"/>
      <c r="AS30" s="92"/>
      <c r="AT30" s="90">
        <f>236164</f>
        <v>236164</v>
      </c>
      <c r="AU30" s="91"/>
      <c r="AV30" s="91"/>
      <c r="AW30" s="91"/>
      <c r="AX30" s="91"/>
      <c r="AY30" s="91"/>
      <c r="AZ30" s="91"/>
      <c r="BA30" s="91"/>
      <c r="BB30" s="92"/>
      <c r="BC30" s="42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</row>
    <row r="31" spans="1:54" s="32" customFormat="1" ht="12.75">
      <c r="A31" s="208"/>
      <c r="B31" s="209"/>
      <c r="C31" s="209"/>
      <c r="D31" s="209"/>
      <c r="E31" s="210"/>
      <c r="F31" s="188" t="s">
        <v>51</v>
      </c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90"/>
      <c r="AA31" s="194">
        <v>1140</v>
      </c>
      <c r="AB31" s="196"/>
      <c r="AC31" s="197"/>
      <c r="AD31" s="197"/>
      <c r="AE31" s="197"/>
      <c r="AF31" s="197"/>
      <c r="AG31" s="197"/>
      <c r="AH31" s="197"/>
      <c r="AI31" s="197"/>
      <c r="AJ31" s="198"/>
      <c r="AK31" s="202"/>
      <c r="AL31" s="203"/>
      <c r="AM31" s="203"/>
      <c r="AN31" s="203"/>
      <c r="AO31" s="203"/>
      <c r="AP31" s="203"/>
      <c r="AQ31" s="203"/>
      <c r="AR31" s="203"/>
      <c r="AS31" s="204"/>
      <c r="AT31" s="196"/>
      <c r="AU31" s="197"/>
      <c r="AV31" s="197"/>
      <c r="AW31" s="197"/>
      <c r="AX31" s="197"/>
      <c r="AY31" s="197"/>
      <c r="AZ31" s="197"/>
      <c r="BA31" s="197"/>
      <c r="BB31" s="198"/>
    </row>
    <row r="32" spans="1:54" s="32" customFormat="1" ht="12.75">
      <c r="A32" s="211"/>
      <c r="B32" s="212"/>
      <c r="C32" s="212"/>
      <c r="D32" s="212"/>
      <c r="E32" s="213"/>
      <c r="F32" s="191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3"/>
      <c r="AA32" s="195"/>
      <c r="AB32" s="199"/>
      <c r="AC32" s="200"/>
      <c r="AD32" s="200"/>
      <c r="AE32" s="200"/>
      <c r="AF32" s="200"/>
      <c r="AG32" s="200"/>
      <c r="AH32" s="200"/>
      <c r="AI32" s="200"/>
      <c r="AJ32" s="201"/>
      <c r="AK32" s="205"/>
      <c r="AL32" s="206"/>
      <c r="AM32" s="206"/>
      <c r="AN32" s="206"/>
      <c r="AO32" s="206"/>
      <c r="AP32" s="206"/>
      <c r="AQ32" s="206"/>
      <c r="AR32" s="206"/>
      <c r="AS32" s="207"/>
      <c r="AT32" s="199"/>
      <c r="AU32" s="200"/>
      <c r="AV32" s="200"/>
      <c r="AW32" s="200"/>
      <c r="AX32" s="200"/>
      <c r="AY32" s="200"/>
      <c r="AZ32" s="200"/>
      <c r="BA32" s="200"/>
      <c r="BB32" s="201"/>
    </row>
    <row r="33" spans="1:54" s="32" customFormat="1" ht="15" customHeight="1">
      <c r="A33" s="160" t="s">
        <v>191</v>
      </c>
      <c r="B33" s="160"/>
      <c r="C33" s="160"/>
      <c r="D33" s="160"/>
      <c r="E33" s="160"/>
      <c r="F33" s="162" t="s">
        <v>52</v>
      </c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3"/>
      <c r="AA33" s="41">
        <v>1150</v>
      </c>
      <c r="AB33" s="179">
        <f>'[2]Баланс (руб.)'!AB33:AJ33/1000</f>
        <v>65927.509</v>
      </c>
      <c r="AC33" s="179"/>
      <c r="AD33" s="179"/>
      <c r="AE33" s="179"/>
      <c r="AF33" s="179"/>
      <c r="AG33" s="179"/>
      <c r="AH33" s="179"/>
      <c r="AI33" s="179"/>
      <c r="AJ33" s="179"/>
      <c r="AK33" s="179">
        <v>65946</v>
      </c>
      <c r="AL33" s="179"/>
      <c r="AM33" s="179"/>
      <c r="AN33" s="179"/>
      <c r="AO33" s="179"/>
      <c r="AP33" s="179"/>
      <c r="AQ33" s="179"/>
      <c r="AR33" s="179"/>
      <c r="AS33" s="179"/>
      <c r="AT33" s="179">
        <v>67946</v>
      </c>
      <c r="AU33" s="179"/>
      <c r="AV33" s="179"/>
      <c r="AW33" s="179"/>
      <c r="AX33" s="179"/>
      <c r="AY33" s="179"/>
      <c r="AZ33" s="179"/>
      <c r="BA33" s="179"/>
      <c r="BB33" s="179"/>
    </row>
    <row r="34" spans="1:54" s="32" customFormat="1" ht="19.5" customHeight="1">
      <c r="A34" s="184" t="s">
        <v>192</v>
      </c>
      <c r="B34" s="185"/>
      <c r="C34" s="185"/>
      <c r="D34" s="185"/>
      <c r="E34" s="186"/>
      <c r="F34" s="217" t="s">
        <v>53</v>
      </c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9"/>
      <c r="AA34" s="55">
        <v>1151</v>
      </c>
      <c r="AB34" s="90">
        <f>AB33</f>
        <v>65927.509</v>
      </c>
      <c r="AC34" s="91"/>
      <c r="AD34" s="91"/>
      <c r="AE34" s="91"/>
      <c r="AF34" s="91"/>
      <c r="AG34" s="91"/>
      <c r="AH34" s="91"/>
      <c r="AI34" s="92"/>
      <c r="AJ34" s="37"/>
      <c r="AK34" s="90">
        <f>AK33</f>
        <v>65946</v>
      </c>
      <c r="AL34" s="91"/>
      <c r="AM34" s="91"/>
      <c r="AN34" s="91"/>
      <c r="AO34" s="91"/>
      <c r="AP34" s="91"/>
      <c r="AQ34" s="91"/>
      <c r="AR34" s="91"/>
      <c r="AS34" s="92"/>
      <c r="AT34" s="90">
        <f>AT33</f>
        <v>67946</v>
      </c>
      <c r="AU34" s="91"/>
      <c r="AV34" s="91"/>
      <c r="AW34" s="91"/>
      <c r="AX34" s="91"/>
      <c r="AY34" s="91"/>
      <c r="AZ34" s="91"/>
      <c r="BA34" s="91"/>
      <c r="BB34" s="92"/>
    </row>
    <row r="35" spans="1:54" s="32" customFormat="1" ht="26.25" customHeight="1">
      <c r="A35" s="184"/>
      <c r="B35" s="185"/>
      <c r="C35" s="185"/>
      <c r="D35" s="185"/>
      <c r="E35" s="186"/>
      <c r="F35" s="180" t="s">
        <v>54</v>
      </c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41">
        <v>1152</v>
      </c>
      <c r="AB35" s="214" t="s">
        <v>42</v>
      </c>
      <c r="AC35" s="215"/>
      <c r="AD35" s="215"/>
      <c r="AE35" s="215"/>
      <c r="AF35" s="215"/>
      <c r="AG35" s="215"/>
      <c r="AH35" s="215"/>
      <c r="AI35" s="216"/>
      <c r="AJ35" s="46"/>
      <c r="AK35" s="214" t="s">
        <v>42</v>
      </c>
      <c r="AL35" s="215"/>
      <c r="AM35" s="215"/>
      <c r="AN35" s="215"/>
      <c r="AO35" s="215"/>
      <c r="AP35" s="215"/>
      <c r="AQ35" s="215"/>
      <c r="AR35" s="215"/>
      <c r="AS35" s="216"/>
      <c r="AT35" s="214" t="s">
        <v>42</v>
      </c>
      <c r="AU35" s="215"/>
      <c r="AV35" s="215"/>
      <c r="AW35" s="215"/>
      <c r="AX35" s="215"/>
      <c r="AY35" s="215"/>
      <c r="AZ35" s="215"/>
      <c r="BA35" s="215"/>
      <c r="BB35" s="216"/>
    </row>
    <row r="36" spans="1:54" s="32" customFormat="1" ht="15" customHeight="1">
      <c r="A36" s="160"/>
      <c r="B36" s="160"/>
      <c r="C36" s="160"/>
      <c r="D36" s="160"/>
      <c r="E36" s="160"/>
      <c r="F36" s="162" t="s">
        <v>55</v>
      </c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3"/>
      <c r="AA36" s="41">
        <v>1160</v>
      </c>
      <c r="AB36" s="179">
        <f>'[2]Баланс (руб.)'!AB34:AJ34/1000</f>
        <v>15036.273</v>
      </c>
      <c r="AC36" s="179"/>
      <c r="AD36" s="179"/>
      <c r="AE36" s="179"/>
      <c r="AF36" s="179"/>
      <c r="AG36" s="179"/>
      <c r="AH36" s="179"/>
      <c r="AI36" s="179"/>
      <c r="AJ36" s="179"/>
      <c r="AK36" s="178">
        <v>156</v>
      </c>
      <c r="AL36" s="178"/>
      <c r="AM36" s="178"/>
      <c r="AN36" s="178"/>
      <c r="AO36" s="178"/>
      <c r="AP36" s="178"/>
      <c r="AQ36" s="178"/>
      <c r="AR36" s="178"/>
      <c r="AS36" s="178"/>
      <c r="AT36" s="178">
        <v>189</v>
      </c>
      <c r="AU36" s="178"/>
      <c r="AV36" s="178"/>
      <c r="AW36" s="178"/>
      <c r="AX36" s="178"/>
      <c r="AY36" s="178"/>
      <c r="AZ36" s="178"/>
      <c r="BA36" s="178"/>
      <c r="BB36" s="178"/>
    </row>
    <row r="37" spans="1:107" s="32" customFormat="1" ht="15" customHeight="1">
      <c r="A37" s="160"/>
      <c r="B37" s="160"/>
      <c r="C37" s="160"/>
      <c r="D37" s="160"/>
      <c r="E37" s="160"/>
      <c r="F37" s="220" t="s">
        <v>56</v>
      </c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1"/>
      <c r="AA37" s="44">
        <v>1170</v>
      </c>
      <c r="AB37" s="179">
        <f>'[2]Баланс (руб.)'!AB35:AJ35/1000</f>
        <v>11742.597</v>
      </c>
      <c r="AC37" s="179"/>
      <c r="AD37" s="179"/>
      <c r="AE37" s="179"/>
      <c r="AF37" s="179"/>
      <c r="AG37" s="179"/>
      <c r="AH37" s="179"/>
      <c r="AI37" s="179"/>
      <c r="AJ37" s="179"/>
      <c r="AK37" s="222">
        <f>'[2]Баланс (руб.)'!AK35:AS35</f>
        <v>15357</v>
      </c>
      <c r="AL37" s="222"/>
      <c r="AM37" s="222"/>
      <c r="AN37" s="222"/>
      <c r="AO37" s="222"/>
      <c r="AP37" s="222"/>
      <c r="AQ37" s="222"/>
      <c r="AR37" s="222"/>
      <c r="AS37" s="222"/>
      <c r="AT37" s="179">
        <f>7187+4260</f>
        <v>11447</v>
      </c>
      <c r="AU37" s="179"/>
      <c r="AV37" s="179"/>
      <c r="AW37" s="179"/>
      <c r="AX37" s="179"/>
      <c r="AY37" s="179"/>
      <c r="AZ37" s="179"/>
      <c r="BA37" s="179"/>
      <c r="BB37" s="179"/>
      <c r="BC37" s="182" t="s">
        <v>57</v>
      </c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  <c r="BP37" s="183"/>
      <c r="BQ37" s="183"/>
      <c r="BR37" s="183"/>
      <c r="BS37" s="183"/>
      <c r="BT37" s="183"/>
      <c r="BU37" s="183"/>
      <c r="BV37" s="183"/>
      <c r="BW37" s="183"/>
      <c r="BX37" s="183"/>
      <c r="BY37" s="183"/>
      <c r="BZ37" s="183"/>
      <c r="CA37" s="183"/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  <c r="CN37" s="183"/>
      <c r="CO37" s="183"/>
      <c r="CP37" s="183"/>
      <c r="CQ37" s="183"/>
      <c r="CR37" s="183"/>
      <c r="CS37" s="183"/>
      <c r="CT37" s="183"/>
      <c r="CU37" s="183"/>
      <c r="CV37" s="183"/>
      <c r="CW37" s="183"/>
      <c r="CX37" s="183"/>
      <c r="CY37" s="183"/>
      <c r="CZ37" s="183"/>
      <c r="DA37" s="183"/>
      <c r="DB37" s="183"/>
      <c r="DC37" s="183"/>
    </row>
    <row r="38" spans="1:54" s="32" customFormat="1" ht="15" customHeight="1">
      <c r="A38" s="93"/>
      <c r="B38" s="94"/>
      <c r="C38" s="94"/>
      <c r="D38" s="94"/>
      <c r="E38" s="95"/>
      <c r="F38" s="223" t="s">
        <v>58</v>
      </c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5"/>
      <c r="AA38" s="47">
        <v>1100</v>
      </c>
      <c r="AB38" s="226">
        <f>AB27+AB33+AB36+AB37+1</f>
        <v>1446729.2480000001</v>
      </c>
      <c r="AC38" s="226"/>
      <c r="AD38" s="226"/>
      <c r="AE38" s="226"/>
      <c r="AF38" s="226"/>
      <c r="AG38" s="226"/>
      <c r="AH38" s="226"/>
      <c r="AI38" s="226"/>
      <c r="AJ38" s="226"/>
      <c r="AK38" s="226">
        <f>AK27+AK33+AK36+AK37</f>
        <v>1429231</v>
      </c>
      <c r="AL38" s="226"/>
      <c r="AM38" s="226"/>
      <c r="AN38" s="226"/>
      <c r="AO38" s="226"/>
      <c r="AP38" s="226"/>
      <c r="AQ38" s="226"/>
      <c r="AR38" s="226"/>
      <c r="AS38" s="226"/>
      <c r="AT38" s="226">
        <f>AT27+AT33+AT36+AT37</f>
        <v>1458038</v>
      </c>
      <c r="AU38" s="226"/>
      <c r="AV38" s="226"/>
      <c r="AW38" s="226"/>
      <c r="AX38" s="226"/>
      <c r="AY38" s="226"/>
      <c r="AZ38" s="226"/>
      <c r="BA38" s="226"/>
      <c r="BB38" s="226"/>
    </row>
    <row r="39" spans="1:54" s="32" customFormat="1" ht="12.75">
      <c r="A39" s="227"/>
      <c r="B39" s="228"/>
      <c r="C39" s="228"/>
      <c r="D39" s="228"/>
      <c r="E39" s="229"/>
      <c r="F39" s="230" t="s">
        <v>59</v>
      </c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31"/>
      <c r="AB39" s="202">
        <f>AB41+AB42+AB43</f>
        <v>66780.253</v>
      </c>
      <c r="AC39" s="203"/>
      <c r="AD39" s="203"/>
      <c r="AE39" s="203"/>
      <c r="AF39" s="203"/>
      <c r="AG39" s="203"/>
      <c r="AH39" s="203"/>
      <c r="AI39" s="203"/>
      <c r="AJ39" s="204"/>
      <c r="AK39" s="234">
        <f>40322-935</f>
        <v>39387</v>
      </c>
      <c r="AL39" s="235"/>
      <c r="AM39" s="235"/>
      <c r="AN39" s="235"/>
      <c r="AO39" s="235"/>
      <c r="AP39" s="235"/>
      <c r="AQ39" s="235"/>
      <c r="AR39" s="235"/>
      <c r="AS39" s="236"/>
      <c r="AT39" s="179">
        <f>34467-4260-723</f>
        <v>29484</v>
      </c>
      <c r="AU39" s="179"/>
      <c r="AV39" s="179"/>
      <c r="AW39" s="179"/>
      <c r="AX39" s="179"/>
      <c r="AY39" s="179"/>
      <c r="AZ39" s="179"/>
      <c r="BA39" s="179"/>
      <c r="BB39" s="179"/>
    </row>
    <row r="40" spans="1:115" s="32" customFormat="1" ht="12.75">
      <c r="A40" s="154" t="s">
        <v>193</v>
      </c>
      <c r="B40" s="155"/>
      <c r="C40" s="155"/>
      <c r="D40" s="155"/>
      <c r="E40" s="156"/>
      <c r="F40" s="231" t="s">
        <v>60</v>
      </c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3"/>
      <c r="AA40" s="35">
        <v>1210</v>
      </c>
      <c r="AB40" s="205"/>
      <c r="AC40" s="206"/>
      <c r="AD40" s="206"/>
      <c r="AE40" s="206"/>
      <c r="AF40" s="206"/>
      <c r="AG40" s="206"/>
      <c r="AH40" s="206"/>
      <c r="AI40" s="206"/>
      <c r="AJ40" s="207"/>
      <c r="AK40" s="205"/>
      <c r="AL40" s="206"/>
      <c r="AM40" s="206"/>
      <c r="AN40" s="206"/>
      <c r="AO40" s="206"/>
      <c r="AP40" s="206"/>
      <c r="AQ40" s="206"/>
      <c r="AR40" s="206"/>
      <c r="AS40" s="207"/>
      <c r="AT40" s="179"/>
      <c r="AU40" s="179"/>
      <c r="AV40" s="179"/>
      <c r="AW40" s="179"/>
      <c r="AX40" s="179"/>
      <c r="AY40" s="179"/>
      <c r="AZ40" s="179"/>
      <c r="BA40" s="179"/>
      <c r="BB40" s="179"/>
      <c r="BC40" s="38" t="s">
        <v>61</v>
      </c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49"/>
      <c r="DK40" s="49"/>
    </row>
    <row r="41" spans="1:115" s="32" customFormat="1" ht="40.5" customHeight="1">
      <c r="A41" s="184" t="s">
        <v>194</v>
      </c>
      <c r="B41" s="185"/>
      <c r="C41" s="185"/>
      <c r="D41" s="185"/>
      <c r="E41" s="186"/>
      <c r="F41" s="161" t="s">
        <v>62</v>
      </c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50">
        <v>1211</v>
      </c>
      <c r="AB41" s="179">
        <f>'[2]Баланс (руб.)'!AB39:AJ39/1000</f>
        <v>11532.932</v>
      </c>
      <c r="AC41" s="179"/>
      <c r="AD41" s="179"/>
      <c r="AE41" s="179"/>
      <c r="AF41" s="179"/>
      <c r="AG41" s="179"/>
      <c r="AH41" s="179"/>
      <c r="AI41" s="179"/>
      <c r="AJ41" s="179"/>
      <c r="AK41" s="222">
        <v>9824</v>
      </c>
      <c r="AL41" s="222"/>
      <c r="AM41" s="222"/>
      <c r="AN41" s="222"/>
      <c r="AO41" s="222"/>
      <c r="AP41" s="222"/>
      <c r="AQ41" s="222"/>
      <c r="AR41" s="222"/>
      <c r="AS41" s="222"/>
      <c r="AT41" s="179">
        <v>14254</v>
      </c>
      <c r="AU41" s="179"/>
      <c r="AV41" s="179"/>
      <c r="AW41" s="179"/>
      <c r="AX41" s="179"/>
      <c r="AY41" s="179"/>
      <c r="AZ41" s="179"/>
      <c r="BA41" s="179"/>
      <c r="BB41" s="179"/>
      <c r="BC41" s="42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9"/>
      <c r="DK41" s="49"/>
    </row>
    <row r="42" spans="1:115" s="32" customFormat="1" ht="26.25" customHeight="1">
      <c r="A42" s="184" t="s">
        <v>194</v>
      </c>
      <c r="B42" s="185"/>
      <c r="C42" s="185"/>
      <c r="D42" s="185"/>
      <c r="E42" s="186"/>
      <c r="F42" s="191" t="s">
        <v>63</v>
      </c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3"/>
      <c r="AA42" s="51">
        <v>1212</v>
      </c>
      <c r="AB42" s="179">
        <f>'[2]Баланс (руб.)'!AB40:AJ40/1000</f>
        <v>53705.246</v>
      </c>
      <c r="AC42" s="179"/>
      <c r="AD42" s="179"/>
      <c r="AE42" s="179"/>
      <c r="AF42" s="179"/>
      <c r="AG42" s="179"/>
      <c r="AH42" s="179"/>
      <c r="AI42" s="179"/>
      <c r="AJ42" s="179"/>
      <c r="AK42" s="222">
        <v>24210</v>
      </c>
      <c r="AL42" s="222"/>
      <c r="AM42" s="222"/>
      <c r="AN42" s="222"/>
      <c r="AO42" s="222"/>
      <c r="AP42" s="222"/>
      <c r="AQ42" s="222"/>
      <c r="AR42" s="222"/>
      <c r="AS42" s="222"/>
      <c r="AT42" s="179">
        <v>9614</v>
      </c>
      <c r="AU42" s="179"/>
      <c r="AV42" s="179"/>
      <c r="AW42" s="179"/>
      <c r="AX42" s="179"/>
      <c r="AY42" s="179"/>
      <c r="AZ42" s="179"/>
      <c r="BA42" s="179"/>
      <c r="BB42" s="179"/>
      <c r="BC42" s="42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9"/>
      <c r="DK42" s="49"/>
    </row>
    <row r="43" spans="1:115" s="32" customFormat="1" ht="12.75">
      <c r="A43" s="184" t="s">
        <v>195</v>
      </c>
      <c r="B43" s="185"/>
      <c r="C43" s="185"/>
      <c r="D43" s="185"/>
      <c r="E43" s="186"/>
      <c r="F43" s="96" t="s">
        <v>64</v>
      </c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8"/>
      <c r="AA43" s="52">
        <v>1213</v>
      </c>
      <c r="AB43" s="179">
        <f>'[2]Баланс (руб.)'!AB41:AJ41/1000</f>
        <v>1542.075</v>
      </c>
      <c r="AC43" s="179"/>
      <c r="AD43" s="179"/>
      <c r="AE43" s="179"/>
      <c r="AF43" s="179"/>
      <c r="AG43" s="179"/>
      <c r="AH43" s="179"/>
      <c r="AI43" s="179"/>
      <c r="AJ43" s="179"/>
      <c r="AK43" s="222">
        <f>6288-935</f>
        <v>5353</v>
      </c>
      <c r="AL43" s="222"/>
      <c r="AM43" s="222"/>
      <c r="AN43" s="222"/>
      <c r="AO43" s="222"/>
      <c r="AP43" s="222"/>
      <c r="AQ43" s="222"/>
      <c r="AR43" s="222"/>
      <c r="AS43" s="222"/>
      <c r="AT43" s="179">
        <f>AT39-AT41-AT42</f>
        <v>5616</v>
      </c>
      <c r="AU43" s="179"/>
      <c r="AV43" s="179"/>
      <c r="AW43" s="179"/>
      <c r="AX43" s="179"/>
      <c r="AY43" s="179"/>
      <c r="AZ43" s="179"/>
      <c r="BA43" s="179"/>
      <c r="BB43" s="179"/>
      <c r="BC43" s="42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9"/>
      <c r="DK43" s="49"/>
    </row>
    <row r="44" spans="1:54" s="32" customFormat="1" ht="25.5" customHeight="1">
      <c r="A44" s="227"/>
      <c r="B44" s="228"/>
      <c r="C44" s="228"/>
      <c r="D44" s="228"/>
      <c r="E44" s="229"/>
      <c r="F44" s="96" t="s">
        <v>65</v>
      </c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8"/>
      <c r="AA44" s="44">
        <v>1220</v>
      </c>
      <c r="AB44" s="90">
        <f>'[2]Баланс (руб.)'!AB42:AJ42/1000</f>
        <v>5040.119</v>
      </c>
      <c r="AC44" s="91"/>
      <c r="AD44" s="91"/>
      <c r="AE44" s="91"/>
      <c r="AF44" s="91"/>
      <c r="AG44" s="91"/>
      <c r="AH44" s="91"/>
      <c r="AI44" s="91"/>
      <c r="AJ44" s="53"/>
      <c r="AK44" s="196"/>
      <c r="AL44" s="197"/>
      <c r="AM44" s="197"/>
      <c r="AN44" s="197"/>
      <c r="AO44" s="197"/>
      <c r="AP44" s="197"/>
      <c r="AQ44" s="197"/>
      <c r="AR44" s="197"/>
      <c r="AS44" s="198"/>
      <c r="AT44" s="178"/>
      <c r="AU44" s="178"/>
      <c r="AV44" s="178"/>
      <c r="AW44" s="178"/>
      <c r="AX44" s="178"/>
      <c r="AY44" s="178"/>
      <c r="AZ44" s="178"/>
      <c r="BA44" s="178"/>
      <c r="BB44" s="178"/>
    </row>
    <row r="45" spans="1:96" s="32" customFormat="1" ht="15" customHeight="1">
      <c r="A45" s="93" t="s">
        <v>196</v>
      </c>
      <c r="B45" s="94"/>
      <c r="C45" s="94"/>
      <c r="D45" s="94"/>
      <c r="E45" s="95"/>
      <c r="F45" s="237" t="s">
        <v>66</v>
      </c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9"/>
      <c r="AA45" s="41">
        <v>1230</v>
      </c>
      <c r="AB45" s="179">
        <f>'[2]Баланс (руб.)'!AB44:AJ44/1000</f>
        <v>417770.288</v>
      </c>
      <c r="AC45" s="179"/>
      <c r="AD45" s="179"/>
      <c r="AE45" s="179"/>
      <c r="AF45" s="179"/>
      <c r="AG45" s="179"/>
      <c r="AH45" s="179"/>
      <c r="AI45" s="179"/>
      <c r="AJ45" s="179"/>
      <c r="AK45" s="90">
        <f>7724+330268+935-9943-28</f>
        <v>328956</v>
      </c>
      <c r="AL45" s="91"/>
      <c r="AM45" s="91"/>
      <c r="AN45" s="91"/>
      <c r="AO45" s="91"/>
      <c r="AP45" s="91"/>
      <c r="AQ45" s="91"/>
      <c r="AR45" s="91"/>
      <c r="AS45" s="92"/>
      <c r="AT45" s="90">
        <f>20667+406107-36-7187+723</f>
        <v>420274</v>
      </c>
      <c r="AU45" s="91"/>
      <c r="AV45" s="91"/>
      <c r="AW45" s="91"/>
      <c r="AX45" s="91"/>
      <c r="AY45" s="91"/>
      <c r="AZ45" s="91"/>
      <c r="BA45" s="91"/>
      <c r="BB45" s="92"/>
      <c r="BC45" s="182" t="s">
        <v>67</v>
      </c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</row>
    <row r="46" spans="1:97" s="32" customFormat="1" ht="38.25" customHeight="1">
      <c r="A46" s="93" t="s">
        <v>197</v>
      </c>
      <c r="B46" s="94"/>
      <c r="C46" s="94"/>
      <c r="D46" s="94"/>
      <c r="E46" s="95"/>
      <c r="F46" s="96" t="s">
        <v>68</v>
      </c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8"/>
      <c r="AA46" s="52">
        <v>1231</v>
      </c>
      <c r="AB46" s="179">
        <f>'[2]Баланс (руб.)'!AB45:AJ45/1000-1</f>
        <v>1320.552</v>
      </c>
      <c r="AC46" s="179"/>
      <c r="AD46" s="179"/>
      <c r="AE46" s="179"/>
      <c r="AF46" s="179"/>
      <c r="AG46" s="179"/>
      <c r="AH46" s="179"/>
      <c r="AI46" s="179"/>
      <c r="AJ46" s="179"/>
      <c r="AK46" s="90">
        <f>7724-259</f>
        <v>7465</v>
      </c>
      <c r="AL46" s="91"/>
      <c r="AM46" s="91"/>
      <c r="AN46" s="91"/>
      <c r="AO46" s="91"/>
      <c r="AP46" s="91"/>
      <c r="AQ46" s="91"/>
      <c r="AR46" s="91"/>
      <c r="AS46" s="92"/>
      <c r="AT46" s="90">
        <f>20667-910</f>
        <v>19757</v>
      </c>
      <c r="AU46" s="91"/>
      <c r="AV46" s="91"/>
      <c r="AW46" s="91"/>
      <c r="AX46" s="91"/>
      <c r="AY46" s="91"/>
      <c r="AZ46" s="91"/>
      <c r="BA46" s="91"/>
      <c r="BB46" s="92"/>
      <c r="BC46" s="42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54"/>
    </row>
    <row r="47" spans="1:97" s="32" customFormat="1" ht="24" customHeight="1">
      <c r="A47" s="93" t="s">
        <v>197</v>
      </c>
      <c r="B47" s="94"/>
      <c r="C47" s="94"/>
      <c r="D47" s="94"/>
      <c r="E47" s="95"/>
      <c r="F47" s="96" t="s">
        <v>184</v>
      </c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8"/>
      <c r="AA47" s="52" t="s">
        <v>185</v>
      </c>
      <c r="AB47" s="90">
        <v>384</v>
      </c>
      <c r="AC47" s="91"/>
      <c r="AD47" s="91"/>
      <c r="AE47" s="91"/>
      <c r="AF47" s="91"/>
      <c r="AG47" s="91"/>
      <c r="AH47" s="91"/>
      <c r="AI47" s="92"/>
      <c r="AJ47" s="37"/>
      <c r="AK47" s="90">
        <f>529-259</f>
        <v>270</v>
      </c>
      <c r="AL47" s="91"/>
      <c r="AM47" s="91"/>
      <c r="AN47" s="91"/>
      <c r="AO47" s="91"/>
      <c r="AP47" s="91"/>
      <c r="AQ47" s="91"/>
      <c r="AR47" s="91"/>
      <c r="AS47" s="92"/>
      <c r="AT47" s="90">
        <f>1667-910</f>
        <v>757</v>
      </c>
      <c r="AU47" s="91"/>
      <c r="AV47" s="91"/>
      <c r="AW47" s="91"/>
      <c r="AX47" s="91"/>
      <c r="AY47" s="91"/>
      <c r="AZ47" s="91"/>
      <c r="BA47" s="91"/>
      <c r="BB47" s="92"/>
      <c r="BC47" s="42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54"/>
    </row>
    <row r="48" spans="1:97" s="32" customFormat="1" ht="40.5" customHeight="1">
      <c r="A48" s="93" t="s">
        <v>197</v>
      </c>
      <c r="B48" s="94"/>
      <c r="C48" s="94"/>
      <c r="D48" s="94"/>
      <c r="E48" s="95"/>
      <c r="F48" s="96" t="s">
        <v>69</v>
      </c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8"/>
      <c r="AA48" s="52">
        <v>1232</v>
      </c>
      <c r="AB48" s="179">
        <f>'[2]Баланс (руб.)'!AB46:AJ46/1000</f>
        <v>416448.736</v>
      </c>
      <c r="AC48" s="179"/>
      <c r="AD48" s="179"/>
      <c r="AE48" s="179"/>
      <c r="AF48" s="179"/>
      <c r="AG48" s="179"/>
      <c r="AH48" s="179"/>
      <c r="AI48" s="179"/>
      <c r="AJ48" s="179"/>
      <c r="AK48" s="90">
        <f>330268-9943-28+935+259</f>
        <v>321491</v>
      </c>
      <c r="AL48" s="91"/>
      <c r="AM48" s="91"/>
      <c r="AN48" s="91"/>
      <c r="AO48" s="91"/>
      <c r="AP48" s="91"/>
      <c r="AQ48" s="91"/>
      <c r="AR48" s="91"/>
      <c r="AS48" s="92"/>
      <c r="AT48" s="90">
        <f>406107-36-7187+723+910</f>
        <v>400517</v>
      </c>
      <c r="AU48" s="91"/>
      <c r="AV48" s="91"/>
      <c r="AW48" s="91"/>
      <c r="AX48" s="91"/>
      <c r="AY48" s="91"/>
      <c r="AZ48" s="91"/>
      <c r="BA48" s="91"/>
      <c r="BB48" s="92"/>
      <c r="BC48" s="42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54"/>
    </row>
    <row r="49" spans="1:97" s="32" customFormat="1" ht="12.75">
      <c r="A49" s="93" t="s">
        <v>197</v>
      </c>
      <c r="B49" s="94"/>
      <c r="C49" s="94"/>
      <c r="D49" s="94"/>
      <c r="E49" s="95"/>
      <c r="F49" s="240" t="s">
        <v>70</v>
      </c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50" t="s">
        <v>71</v>
      </c>
      <c r="AB49" s="90">
        <v>402094</v>
      </c>
      <c r="AC49" s="91"/>
      <c r="AD49" s="91"/>
      <c r="AE49" s="91"/>
      <c r="AF49" s="91"/>
      <c r="AG49" s="91"/>
      <c r="AH49" s="91"/>
      <c r="AI49" s="92"/>
      <c r="AJ49" s="37"/>
      <c r="AK49" s="90">
        <v>259338</v>
      </c>
      <c r="AL49" s="91"/>
      <c r="AM49" s="91"/>
      <c r="AN49" s="91"/>
      <c r="AO49" s="91"/>
      <c r="AP49" s="91"/>
      <c r="AQ49" s="91"/>
      <c r="AR49" s="91"/>
      <c r="AS49" s="92"/>
      <c r="AT49" s="90">
        <v>368623</v>
      </c>
      <c r="AU49" s="91"/>
      <c r="AV49" s="91"/>
      <c r="AW49" s="91"/>
      <c r="AX49" s="91"/>
      <c r="AY49" s="91"/>
      <c r="AZ49" s="91"/>
      <c r="BA49" s="91"/>
      <c r="BB49" s="92"/>
      <c r="BC49" s="42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54"/>
    </row>
    <row r="50" spans="1:97" s="32" customFormat="1" ht="12.75">
      <c r="A50" s="93" t="s">
        <v>197</v>
      </c>
      <c r="B50" s="94"/>
      <c r="C50" s="94"/>
      <c r="D50" s="94"/>
      <c r="E50" s="95"/>
      <c r="F50" s="240" t="s">
        <v>72</v>
      </c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50" t="s">
        <v>73</v>
      </c>
      <c r="AB50" s="90">
        <v>13070</v>
      </c>
      <c r="AC50" s="91"/>
      <c r="AD50" s="91"/>
      <c r="AE50" s="91"/>
      <c r="AF50" s="91"/>
      <c r="AG50" s="91"/>
      <c r="AH50" s="91"/>
      <c r="AI50" s="92"/>
      <c r="AJ50" s="37"/>
      <c r="AK50" s="90">
        <v>31422</v>
      </c>
      <c r="AL50" s="91"/>
      <c r="AM50" s="91"/>
      <c r="AN50" s="91"/>
      <c r="AO50" s="91"/>
      <c r="AP50" s="91"/>
      <c r="AQ50" s="91"/>
      <c r="AR50" s="91"/>
      <c r="AS50" s="92"/>
      <c r="AT50" s="90">
        <v>29307</v>
      </c>
      <c r="AU50" s="91"/>
      <c r="AV50" s="91"/>
      <c r="AW50" s="91"/>
      <c r="AX50" s="91"/>
      <c r="AY50" s="91"/>
      <c r="AZ50" s="91"/>
      <c r="BA50" s="91"/>
      <c r="BB50" s="92"/>
      <c r="BC50" s="42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54"/>
    </row>
    <row r="51" spans="1:97" s="32" customFormat="1" ht="12.75">
      <c r="A51" s="93" t="s">
        <v>197</v>
      </c>
      <c r="B51" s="94"/>
      <c r="C51" s="94"/>
      <c r="D51" s="94"/>
      <c r="E51" s="95"/>
      <c r="F51" s="240" t="s">
        <v>74</v>
      </c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50" t="s">
        <v>75</v>
      </c>
      <c r="AB51" s="90">
        <f>AB48-AB49-AB50</f>
        <v>1284.7359999999753</v>
      </c>
      <c r="AC51" s="91"/>
      <c r="AD51" s="91"/>
      <c r="AE51" s="91"/>
      <c r="AF51" s="91"/>
      <c r="AG51" s="91"/>
      <c r="AH51" s="91"/>
      <c r="AI51" s="92"/>
      <c r="AJ51" s="37"/>
      <c r="AK51" s="90">
        <f>AK48-AK49-AK50</f>
        <v>30731</v>
      </c>
      <c r="AL51" s="91"/>
      <c r="AM51" s="91"/>
      <c r="AN51" s="91"/>
      <c r="AO51" s="91"/>
      <c r="AP51" s="91"/>
      <c r="AQ51" s="91"/>
      <c r="AR51" s="91"/>
      <c r="AS51" s="92"/>
      <c r="AT51" s="90">
        <f>AT48-AT49-AT50</f>
        <v>2587</v>
      </c>
      <c r="AU51" s="91"/>
      <c r="AV51" s="91"/>
      <c r="AW51" s="91"/>
      <c r="AX51" s="91"/>
      <c r="AY51" s="91"/>
      <c r="AZ51" s="91"/>
      <c r="BA51" s="91"/>
      <c r="BB51" s="92"/>
      <c r="BC51" s="42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54"/>
    </row>
    <row r="52" spans="1:54" s="32" customFormat="1" ht="25.5" customHeight="1">
      <c r="A52" s="160" t="s">
        <v>192</v>
      </c>
      <c r="B52" s="160"/>
      <c r="C52" s="160"/>
      <c r="D52" s="160"/>
      <c r="E52" s="160"/>
      <c r="F52" s="96" t="s">
        <v>76</v>
      </c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8"/>
      <c r="AA52" s="44">
        <v>1240</v>
      </c>
      <c r="AB52" s="179">
        <f>'[2]Баланс (руб.)'!AB47:AJ47/1000</f>
        <v>100000</v>
      </c>
      <c r="AC52" s="179"/>
      <c r="AD52" s="179"/>
      <c r="AE52" s="179"/>
      <c r="AF52" s="179"/>
      <c r="AG52" s="179"/>
      <c r="AH52" s="179"/>
      <c r="AI52" s="179"/>
      <c r="AJ52" s="179"/>
      <c r="AK52" s="90">
        <v>0</v>
      </c>
      <c r="AL52" s="91"/>
      <c r="AM52" s="91"/>
      <c r="AN52" s="91"/>
      <c r="AO52" s="91"/>
      <c r="AP52" s="91"/>
      <c r="AQ52" s="91"/>
      <c r="AR52" s="91"/>
      <c r="AS52" s="92"/>
      <c r="AT52" s="234">
        <v>0</v>
      </c>
      <c r="AU52" s="235"/>
      <c r="AV52" s="235"/>
      <c r="AW52" s="235"/>
      <c r="AX52" s="235"/>
      <c r="AY52" s="235"/>
      <c r="AZ52" s="235"/>
      <c r="BA52" s="235"/>
      <c r="BB52" s="236"/>
    </row>
    <row r="53" spans="1:79" s="32" customFormat="1" ht="26.25" customHeight="1">
      <c r="A53" s="241"/>
      <c r="B53" s="241"/>
      <c r="C53" s="241"/>
      <c r="D53" s="241"/>
      <c r="E53" s="241"/>
      <c r="F53" s="96" t="s">
        <v>77</v>
      </c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8"/>
      <c r="AA53" s="41">
        <v>1250</v>
      </c>
      <c r="AB53" s="179">
        <f>'[2]Баланс (руб.)'!AB48:AJ48/1000</f>
        <v>849486.662</v>
      </c>
      <c r="AC53" s="179"/>
      <c r="AD53" s="179"/>
      <c r="AE53" s="179"/>
      <c r="AF53" s="179"/>
      <c r="AG53" s="179"/>
      <c r="AH53" s="179"/>
      <c r="AI53" s="179"/>
      <c r="AJ53" s="179"/>
      <c r="AK53" s="90">
        <f>200489+100000</f>
        <v>300489</v>
      </c>
      <c r="AL53" s="91"/>
      <c r="AM53" s="91"/>
      <c r="AN53" s="91"/>
      <c r="AO53" s="91"/>
      <c r="AP53" s="91"/>
      <c r="AQ53" s="91"/>
      <c r="AR53" s="91"/>
      <c r="AS53" s="92"/>
      <c r="AT53" s="90">
        <f>2541+80000</f>
        <v>82541</v>
      </c>
      <c r="AU53" s="91"/>
      <c r="AV53" s="91"/>
      <c r="AW53" s="91"/>
      <c r="AX53" s="91"/>
      <c r="AY53" s="91"/>
      <c r="AZ53" s="91"/>
      <c r="BA53" s="91"/>
      <c r="BB53" s="92"/>
      <c r="BC53" s="182" t="str">
        <f>'[2]Баланс (руб.)'!BC48:CG48</f>
        <v>в т.ч. Финансовые вложения и выданные займы</v>
      </c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183"/>
    </row>
    <row r="54" spans="1:79" s="32" customFormat="1" ht="12.75">
      <c r="A54" s="160"/>
      <c r="B54" s="160"/>
      <c r="C54" s="160"/>
      <c r="D54" s="160"/>
      <c r="E54" s="160"/>
      <c r="F54" s="243" t="s">
        <v>78</v>
      </c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5"/>
      <c r="AA54" s="41">
        <v>1251</v>
      </c>
      <c r="AB54" s="90">
        <f>'[2]Свод'!D47/1000</f>
        <v>9486.66243</v>
      </c>
      <c r="AC54" s="91"/>
      <c r="AD54" s="91"/>
      <c r="AE54" s="91"/>
      <c r="AF54" s="91"/>
      <c r="AG54" s="91"/>
      <c r="AH54" s="91"/>
      <c r="AI54" s="92"/>
      <c r="AJ54" s="37"/>
      <c r="AK54" s="90">
        <v>200489</v>
      </c>
      <c r="AL54" s="91"/>
      <c r="AM54" s="91"/>
      <c r="AN54" s="91"/>
      <c r="AO54" s="91"/>
      <c r="AP54" s="91"/>
      <c r="AQ54" s="91"/>
      <c r="AR54" s="91"/>
      <c r="AS54" s="92"/>
      <c r="AT54" s="90">
        <v>2541</v>
      </c>
      <c r="AU54" s="91"/>
      <c r="AV54" s="91"/>
      <c r="AW54" s="91"/>
      <c r="AX54" s="91"/>
      <c r="AY54" s="91"/>
      <c r="AZ54" s="91"/>
      <c r="BA54" s="91"/>
      <c r="BB54" s="92"/>
      <c r="BC54" s="38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</row>
    <row r="55" spans="1:79" s="32" customFormat="1" ht="12.75">
      <c r="A55" s="160"/>
      <c r="B55" s="160"/>
      <c r="C55" s="160"/>
      <c r="D55" s="160"/>
      <c r="E55" s="160"/>
      <c r="F55" s="250" t="s">
        <v>79</v>
      </c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55">
        <v>1252</v>
      </c>
      <c r="AB55" s="242" t="s">
        <v>42</v>
      </c>
      <c r="AC55" s="242"/>
      <c r="AD55" s="242"/>
      <c r="AE55" s="242"/>
      <c r="AF55" s="242"/>
      <c r="AG55" s="242"/>
      <c r="AH55" s="242"/>
      <c r="AI55" s="242"/>
      <c r="AJ55" s="37"/>
      <c r="AK55" s="242" t="s">
        <v>42</v>
      </c>
      <c r="AL55" s="242"/>
      <c r="AM55" s="242"/>
      <c r="AN55" s="242"/>
      <c r="AO55" s="242"/>
      <c r="AP55" s="242"/>
      <c r="AQ55" s="242"/>
      <c r="AR55" s="242"/>
      <c r="AS55" s="242"/>
      <c r="AT55" s="242" t="s">
        <v>42</v>
      </c>
      <c r="AU55" s="242"/>
      <c r="AV55" s="242"/>
      <c r="AW55" s="242"/>
      <c r="AX55" s="242"/>
      <c r="AY55" s="242"/>
      <c r="AZ55" s="242"/>
      <c r="BA55" s="242"/>
      <c r="BB55" s="242"/>
      <c r="BC55" s="38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</row>
    <row r="56" spans="1:79" s="32" customFormat="1" ht="12.75">
      <c r="A56" s="160"/>
      <c r="B56" s="160"/>
      <c r="C56" s="160"/>
      <c r="D56" s="160"/>
      <c r="E56" s="160"/>
      <c r="F56" s="250" t="s">
        <v>80</v>
      </c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55">
        <v>1253</v>
      </c>
      <c r="AB56" s="90">
        <f>'[2]Свод'!D49/1000</f>
        <v>840000</v>
      </c>
      <c r="AC56" s="91"/>
      <c r="AD56" s="91"/>
      <c r="AE56" s="91"/>
      <c r="AF56" s="91"/>
      <c r="AG56" s="91"/>
      <c r="AH56" s="91"/>
      <c r="AI56" s="92"/>
      <c r="AJ56" s="37"/>
      <c r="AK56" s="90">
        <f>AK53-AK54</f>
        <v>100000</v>
      </c>
      <c r="AL56" s="91"/>
      <c r="AM56" s="91"/>
      <c r="AN56" s="91"/>
      <c r="AO56" s="91"/>
      <c r="AP56" s="91"/>
      <c r="AQ56" s="91"/>
      <c r="AR56" s="91"/>
      <c r="AS56" s="92"/>
      <c r="AT56" s="90">
        <v>80000</v>
      </c>
      <c r="AU56" s="91"/>
      <c r="AV56" s="91"/>
      <c r="AW56" s="91"/>
      <c r="AX56" s="91"/>
      <c r="AY56" s="91"/>
      <c r="AZ56" s="91"/>
      <c r="BA56" s="91"/>
      <c r="BB56" s="92"/>
      <c r="BC56" s="38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</row>
    <row r="57" spans="1:97" s="32" customFormat="1" ht="15" customHeight="1">
      <c r="A57" s="264"/>
      <c r="B57" s="265"/>
      <c r="C57" s="265"/>
      <c r="D57" s="265"/>
      <c r="E57" s="266"/>
      <c r="F57" s="162" t="s">
        <v>81</v>
      </c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34">
        <v>1260</v>
      </c>
      <c r="AB57" s="246">
        <f>'[2]Баланс (руб.)'!AB49:AJ49/1000</f>
        <v>5.751</v>
      </c>
      <c r="AC57" s="246"/>
      <c r="AD57" s="246"/>
      <c r="AE57" s="246"/>
      <c r="AF57" s="246"/>
      <c r="AG57" s="246"/>
      <c r="AH57" s="246"/>
      <c r="AI57" s="246"/>
      <c r="AJ57" s="246"/>
      <c r="AK57" s="247">
        <v>28</v>
      </c>
      <c r="AL57" s="248"/>
      <c r="AM57" s="248"/>
      <c r="AN57" s="248"/>
      <c r="AO57" s="248"/>
      <c r="AP57" s="248"/>
      <c r="AQ57" s="248"/>
      <c r="AR57" s="248"/>
      <c r="AS57" s="249"/>
      <c r="AT57" s="247">
        <v>36</v>
      </c>
      <c r="AU57" s="248"/>
      <c r="AV57" s="248"/>
      <c r="AW57" s="248"/>
      <c r="AX57" s="248"/>
      <c r="AY57" s="248"/>
      <c r="AZ57" s="248"/>
      <c r="BA57" s="248"/>
      <c r="BB57" s="249"/>
      <c r="BC57" s="182" t="s">
        <v>82</v>
      </c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  <c r="BQ57" s="183"/>
      <c r="BR57" s="183"/>
      <c r="BS57" s="183"/>
      <c r="BT57" s="183"/>
      <c r="BU57" s="183"/>
      <c r="BV57" s="183"/>
      <c r="BW57" s="183"/>
      <c r="BX57" s="183"/>
      <c r="BY57" s="183"/>
      <c r="BZ57" s="183"/>
      <c r="CA57" s="183"/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  <c r="CN57" s="183"/>
      <c r="CO57" s="183"/>
      <c r="CP57" s="183"/>
      <c r="CQ57" s="183"/>
      <c r="CR57" s="183"/>
      <c r="CS57" s="183"/>
    </row>
    <row r="58" spans="1:54" s="32" customFormat="1" ht="15" customHeight="1">
      <c r="A58" s="258"/>
      <c r="B58" s="259"/>
      <c r="C58" s="259"/>
      <c r="D58" s="259"/>
      <c r="E58" s="260"/>
      <c r="F58" s="261" t="s">
        <v>83</v>
      </c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2"/>
      <c r="V58" s="262"/>
      <c r="W58" s="262"/>
      <c r="X58" s="262"/>
      <c r="Y58" s="262"/>
      <c r="Z58" s="263"/>
      <c r="AA58" s="47">
        <v>1200</v>
      </c>
      <c r="AB58" s="252">
        <f>AB39+AB44+AB45+AB52+AB53+AB57</f>
        <v>1439083.073</v>
      </c>
      <c r="AC58" s="253"/>
      <c r="AD58" s="253"/>
      <c r="AE58" s="253"/>
      <c r="AF58" s="253"/>
      <c r="AG58" s="253"/>
      <c r="AH58" s="253"/>
      <c r="AI58" s="253"/>
      <c r="AJ58" s="254"/>
      <c r="AK58" s="252">
        <f>AK39+AK44+AK45+AK52+AK53+AK57</f>
        <v>668860</v>
      </c>
      <c r="AL58" s="253"/>
      <c r="AM58" s="253"/>
      <c r="AN58" s="253"/>
      <c r="AO58" s="253"/>
      <c r="AP58" s="253"/>
      <c r="AQ58" s="253"/>
      <c r="AR58" s="253"/>
      <c r="AS58" s="254"/>
      <c r="AT58" s="252">
        <f>AT39+AT44+AT45+AT52+AT53+AT57</f>
        <v>532335</v>
      </c>
      <c r="AU58" s="253"/>
      <c r="AV58" s="253"/>
      <c r="AW58" s="253"/>
      <c r="AX58" s="253"/>
      <c r="AY58" s="253"/>
      <c r="AZ58" s="253"/>
      <c r="BA58" s="253"/>
      <c r="BB58" s="254"/>
    </row>
    <row r="59" spans="1:54" s="32" customFormat="1" ht="15" customHeight="1">
      <c r="A59" s="258"/>
      <c r="B59" s="259"/>
      <c r="C59" s="259"/>
      <c r="D59" s="259"/>
      <c r="E59" s="260"/>
      <c r="F59" s="267" t="s">
        <v>84</v>
      </c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9"/>
      <c r="AA59" s="56">
        <v>1600</v>
      </c>
      <c r="AB59" s="255">
        <f>AB38+AB58</f>
        <v>2885812.3210000005</v>
      </c>
      <c r="AC59" s="256"/>
      <c r="AD59" s="256"/>
      <c r="AE59" s="256"/>
      <c r="AF59" s="256"/>
      <c r="AG59" s="256"/>
      <c r="AH59" s="256"/>
      <c r="AI59" s="256"/>
      <c r="AJ59" s="257"/>
      <c r="AK59" s="255">
        <f>AK38+AK58</f>
        <v>2098091</v>
      </c>
      <c r="AL59" s="256"/>
      <c r="AM59" s="256"/>
      <c r="AN59" s="256"/>
      <c r="AO59" s="256"/>
      <c r="AP59" s="256"/>
      <c r="AQ59" s="256"/>
      <c r="AR59" s="256"/>
      <c r="AS59" s="257"/>
      <c r="AT59" s="255">
        <f>AT38+AT58</f>
        <v>1990373</v>
      </c>
      <c r="AU59" s="256"/>
      <c r="AV59" s="256"/>
      <c r="AW59" s="256"/>
      <c r="AX59" s="256"/>
      <c r="AY59" s="256"/>
      <c r="AZ59" s="256"/>
      <c r="BA59" s="256"/>
      <c r="BB59" s="257"/>
    </row>
    <row r="61" ht="11.25">
      <c r="BB61" s="3"/>
    </row>
    <row r="62" ht="11.25">
      <c r="BB62" s="3"/>
    </row>
    <row r="63" spans="1:54" ht="12">
      <c r="A63" s="127" t="s">
        <v>187</v>
      </c>
      <c r="B63" s="128"/>
      <c r="C63" s="128"/>
      <c r="D63" s="128"/>
      <c r="E63" s="129"/>
      <c r="F63" s="138" t="s">
        <v>33</v>
      </c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9" t="s">
        <v>34</v>
      </c>
      <c r="AB63" s="139" t="s">
        <v>35</v>
      </c>
      <c r="AC63" s="140"/>
      <c r="AD63" s="117" t="s">
        <v>4</v>
      </c>
      <c r="AE63" s="117"/>
      <c r="AF63" s="117"/>
      <c r="AG63" s="117"/>
      <c r="AH63" s="117"/>
      <c r="AI63" s="117"/>
      <c r="AJ63" s="20"/>
      <c r="AK63" s="21" t="s">
        <v>37</v>
      </c>
      <c r="AL63" s="22"/>
      <c r="AM63" s="117" t="s">
        <v>4</v>
      </c>
      <c r="AN63" s="117"/>
      <c r="AO63" s="117"/>
      <c r="AP63" s="117"/>
      <c r="AQ63" s="117"/>
      <c r="AR63" s="117"/>
      <c r="AS63" s="118"/>
      <c r="AT63" s="141" t="s">
        <v>35</v>
      </c>
      <c r="AU63" s="142"/>
      <c r="AV63" s="142"/>
      <c r="AW63" s="117" t="s">
        <v>4</v>
      </c>
      <c r="AX63" s="117"/>
      <c r="AY63" s="117"/>
      <c r="AZ63" s="117"/>
      <c r="BA63" s="117"/>
      <c r="BB63" s="118"/>
    </row>
    <row r="64" spans="1:54" ht="12">
      <c r="A64" s="270"/>
      <c r="B64" s="271"/>
      <c r="C64" s="271"/>
      <c r="D64" s="271"/>
      <c r="E64" s="272"/>
      <c r="F64" s="151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3"/>
      <c r="AA64" s="16"/>
      <c r="AB64" s="25"/>
      <c r="AC64" s="26" t="s">
        <v>38</v>
      </c>
      <c r="AD64" s="126" t="s">
        <v>5</v>
      </c>
      <c r="AE64" s="126"/>
      <c r="AF64" s="126"/>
      <c r="AG64" s="126"/>
      <c r="AH64" s="27" t="s">
        <v>6</v>
      </c>
      <c r="AI64" s="28"/>
      <c r="AJ64" s="24"/>
      <c r="AK64" s="25"/>
      <c r="AL64" s="13"/>
      <c r="AM64" s="26" t="s">
        <v>38</v>
      </c>
      <c r="AN64" s="123" t="s">
        <v>39</v>
      </c>
      <c r="AO64" s="123"/>
      <c r="AP64" s="123"/>
      <c r="AQ64" s="27" t="s">
        <v>6</v>
      </c>
      <c r="AR64" s="28"/>
      <c r="AS64" s="24"/>
      <c r="AT64" s="25"/>
      <c r="AU64" s="13"/>
      <c r="AV64" s="26" t="s">
        <v>38</v>
      </c>
      <c r="AW64" s="123" t="s">
        <v>40</v>
      </c>
      <c r="AX64" s="123"/>
      <c r="AY64" s="123"/>
      <c r="AZ64" s="27" t="s">
        <v>6</v>
      </c>
      <c r="BA64" s="28"/>
      <c r="BB64" s="24"/>
    </row>
    <row r="65" spans="1:54" ht="12">
      <c r="A65" s="130"/>
      <c r="B65" s="131"/>
      <c r="C65" s="131"/>
      <c r="D65" s="131"/>
      <c r="E65" s="132"/>
      <c r="F65" s="276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277"/>
      <c r="AA65" s="23"/>
      <c r="AB65" s="273"/>
      <c r="AC65" s="274"/>
      <c r="AD65" s="274"/>
      <c r="AE65" s="274"/>
      <c r="AF65" s="274"/>
      <c r="AG65" s="274"/>
      <c r="AH65" s="274"/>
      <c r="AI65" s="274"/>
      <c r="AJ65" s="275"/>
      <c r="AK65" s="273"/>
      <c r="AL65" s="274"/>
      <c r="AM65" s="274"/>
      <c r="AN65" s="274"/>
      <c r="AO65" s="274"/>
      <c r="AP65" s="274"/>
      <c r="AQ65" s="274"/>
      <c r="AR65" s="274"/>
      <c r="AS65" s="275"/>
      <c r="AT65" s="273"/>
      <c r="AU65" s="274"/>
      <c r="AV65" s="274"/>
      <c r="AW65" s="274"/>
      <c r="AX65" s="274"/>
      <c r="AY65" s="274"/>
      <c r="AZ65" s="274"/>
      <c r="BA65" s="274"/>
      <c r="BB65" s="275"/>
    </row>
    <row r="66" spans="1:54" ht="12.75">
      <c r="A66" s="164"/>
      <c r="B66" s="165"/>
      <c r="C66" s="165"/>
      <c r="D66" s="165"/>
      <c r="E66" s="166"/>
      <c r="F66" s="167" t="s">
        <v>85</v>
      </c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31"/>
      <c r="AB66" s="202">
        <v>26805</v>
      </c>
      <c r="AC66" s="203"/>
      <c r="AD66" s="203"/>
      <c r="AE66" s="203"/>
      <c r="AF66" s="203"/>
      <c r="AG66" s="203"/>
      <c r="AH66" s="203"/>
      <c r="AI66" s="203"/>
      <c r="AJ66" s="204"/>
      <c r="AK66" s="202">
        <v>26805</v>
      </c>
      <c r="AL66" s="203"/>
      <c r="AM66" s="203"/>
      <c r="AN66" s="203"/>
      <c r="AO66" s="203"/>
      <c r="AP66" s="203"/>
      <c r="AQ66" s="203"/>
      <c r="AR66" s="203"/>
      <c r="AS66" s="204"/>
      <c r="AT66" s="202">
        <v>26805</v>
      </c>
      <c r="AU66" s="203"/>
      <c r="AV66" s="203"/>
      <c r="AW66" s="203"/>
      <c r="AX66" s="203"/>
      <c r="AY66" s="203"/>
      <c r="AZ66" s="203"/>
      <c r="BA66" s="203"/>
      <c r="BB66" s="204"/>
    </row>
    <row r="67" spans="1:54" ht="12.75">
      <c r="A67" s="143"/>
      <c r="B67" s="144"/>
      <c r="C67" s="144"/>
      <c r="D67" s="144"/>
      <c r="E67" s="145"/>
      <c r="F67" s="146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33"/>
      <c r="AB67" s="234"/>
      <c r="AC67" s="235"/>
      <c r="AD67" s="235"/>
      <c r="AE67" s="235"/>
      <c r="AF67" s="235"/>
      <c r="AG67" s="235"/>
      <c r="AH67" s="235"/>
      <c r="AI67" s="235"/>
      <c r="AJ67" s="236"/>
      <c r="AK67" s="234"/>
      <c r="AL67" s="235"/>
      <c r="AM67" s="235"/>
      <c r="AN67" s="235"/>
      <c r="AO67" s="235"/>
      <c r="AP67" s="235"/>
      <c r="AQ67" s="235"/>
      <c r="AR67" s="235"/>
      <c r="AS67" s="236"/>
      <c r="AT67" s="234"/>
      <c r="AU67" s="235"/>
      <c r="AV67" s="235"/>
      <c r="AW67" s="235"/>
      <c r="AX67" s="235"/>
      <c r="AY67" s="235"/>
      <c r="AZ67" s="235"/>
      <c r="BA67" s="235"/>
      <c r="BB67" s="236"/>
    </row>
    <row r="68" spans="1:54" ht="12.75">
      <c r="A68" s="143"/>
      <c r="B68" s="144"/>
      <c r="C68" s="144"/>
      <c r="D68" s="144"/>
      <c r="E68" s="145"/>
      <c r="F68" s="146" t="s">
        <v>86</v>
      </c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33"/>
      <c r="AB68" s="234"/>
      <c r="AC68" s="235"/>
      <c r="AD68" s="235"/>
      <c r="AE68" s="235"/>
      <c r="AF68" s="235"/>
      <c r="AG68" s="235"/>
      <c r="AH68" s="235"/>
      <c r="AI68" s="235"/>
      <c r="AJ68" s="236"/>
      <c r="AK68" s="234"/>
      <c r="AL68" s="235"/>
      <c r="AM68" s="235"/>
      <c r="AN68" s="235"/>
      <c r="AO68" s="235"/>
      <c r="AP68" s="235"/>
      <c r="AQ68" s="235"/>
      <c r="AR68" s="235"/>
      <c r="AS68" s="236"/>
      <c r="AT68" s="234"/>
      <c r="AU68" s="235"/>
      <c r="AV68" s="235"/>
      <c r="AW68" s="235"/>
      <c r="AX68" s="235"/>
      <c r="AY68" s="235"/>
      <c r="AZ68" s="235"/>
      <c r="BA68" s="235"/>
      <c r="BB68" s="236"/>
    </row>
    <row r="69" spans="1:54" ht="12.75">
      <c r="A69" s="143"/>
      <c r="B69" s="144"/>
      <c r="C69" s="144"/>
      <c r="D69" s="144"/>
      <c r="E69" s="145"/>
      <c r="F69" s="279" t="s">
        <v>87</v>
      </c>
      <c r="G69" s="280"/>
      <c r="H69" s="280"/>
      <c r="I69" s="280"/>
      <c r="J69" s="280"/>
      <c r="K69" s="280"/>
      <c r="L69" s="280"/>
      <c r="M69" s="280"/>
      <c r="N69" s="280"/>
      <c r="O69" s="280"/>
      <c r="P69" s="280"/>
      <c r="Q69" s="280"/>
      <c r="R69" s="280"/>
      <c r="S69" s="280"/>
      <c r="T69" s="280"/>
      <c r="U69" s="280"/>
      <c r="V69" s="280"/>
      <c r="W69" s="280"/>
      <c r="X69" s="280"/>
      <c r="Y69" s="280"/>
      <c r="Z69" s="280"/>
      <c r="AA69" s="57"/>
      <c r="AB69" s="234"/>
      <c r="AC69" s="235"/>
      <c r="AD69" s="235"/>
      <c r="AE69" s="235"/>
      <c r="AF69" s="235"/>
      <c r="AG69" s="235"/>
      <c r="AH69" s="235"/>
      <c r="AI69" s="235"/>
      <c r="AJ69" s="236"/>
      <c r="AK69" s="234"/>
      <c r="AL69" s="235"/>
      <c r="AM69" s="235"/>
      <c r="AN69" s="235"/>
      <c r="AO69" s="235"/>
      <c r="AP69" s="235"/>
      <c r="AQ69" s="235"/>
      <c r="AR69" s="235"/>
      <c r="AS69" s="236"/>
      <c r="AT69" s="234"/>
      <c r="AU69" s="235"/>
      <c r="AV69" s="235"/>
      <c r="AW69" s="235"/>
      <c r="AX69" s="235"/>
      <c r="AY69" s="235"/>
      <c r="AZ69" s="235"/>
      <c r="BA69" s="235"/>
      <c r="BB69" s="236"/>
    </row>
    <row r="70" spans="1:54" ht="12.75">
      <c r="A70" s="264"/>
      <c r="B70" s="265"/>
      <c r="C70" s="265"/>
      <c r="D70" s="265"/>
      <c r="E70" s="266"/>
      <c r="F70" s="281" t="s">
        <v>88</v>
      </c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  <c r="W70" s="282"/>
      <c r="X70" s="282"/>
      <c r="Y70" s="282"/>
      <c r="Z70" s="282"/>
      <c r="AA70" s="58">
        <v>1310</v>
      </c>
      <c r="AB70" s="205"/>
      <c r="AC70" s="206"/>
      <c r="AD70" s="206"/>
      <c r="AE70" s="206"/>
      <c r="AF70" s="206"/>
      <c r="AG70" s="206"/>
      <c r="AH70" s="206"/>
      <c r="AI70" s="206"/>
      <c r="AJ70" s="207"/>
      <c r="AK70" s="205"/>
      <c r="AL70" s="206"/>
      <c r="AM70" s="206"/>
      <c r="AN70" s="206"/>
      <c r="AO70" s="206"/>
      <c r="AP70" s="206"/>
      <c r="AQ70" s="206"/>
      <c r="AR70" s="206"/>
      <c r="AS70" s="207"/>
      <c r="AT70" s="205"/>
      <c r="AU70" s="206"/>
      <c r="AV70" s="206"/>
      <c r="AW70" s="206"/>
      <c r="AX70" s="206"/>
      <c r="AY70" s="206"/>
      <c r="AZ70" s="206"/>
      <c r="BA70" s="206"/>
      <c r="BB70" s="207"/>
    </row>
    <row r="71" spans="1:54" ht="12.75">
      <c r="A71" s="283"/>
      <c r="B71" s="284"/>
      <c r="C71" s="284"/>
      <c r="D71" s="284"/>
      <c r="E71" s="285"/>
      <c r="F71" s="188" t="s">
        <v>89</v>
      </c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59"/>
      <c r="AB71" s="278" t="s">
        <v>90</v>
      </c>
      <c r="AC71" s="197"/>
      <c r="AD71" s="197"/>
      <c r="AE71" s="197"/>
      <c r="AF71" s="197"/>
      <c r="AG71" s="197"/>
      <c r="AH71" s="197"/>
      <c r="AI71" s="197"/>
      <c r="AJ71" s="198"/>
      <c r="AK71" s="278" t="s">
        <v>90</v>
      </c>
      <c r="AL71" s="197"/>
      <c r="AM71" s="197"/>
      <c r="AN71" s="197"/>
      <c r="AO71" s="197"/>
      <c r="AP71" s="197"/>
      <c r="AQ71" s="197"/>
      <c r="AR71" s="197"/>
      <c r="AS71" s="198"/>
      <c r="AT71" s="278" t="s">
        <v>90</v>
      </c>
      <c r="AU71" s="197"/>
      <c r="AV71" s="197"/>
      <c r="AW71" s="197"/>
      <c r="AX71" s="197"/>
      <c r="AY71" s="197"/>
      <c r="AZ71" s="197"/>
      <c r="BA71" s="197"/>
      <c r="BB71" s="198"/>
    </row>
    <row r="72" spans="1:54" ht="12.75">
      <c r="A72" s="286"/>
      <c r="B72" s="287"/>
      <c r="C72" s="287"/>
      <c r="D72" s="287"/>
      <c r="E72" s="288"/>
      <c r="F72" s="191" t="s">
        <v>91</v>
      </c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60">
        <v>1320</v>
      </c>
      <c r="AB72" s="199"/>
      <c r="AC72" s="200"/>
      <c r="AD72" s="200"/>
      <c r="AE72" s="200"/>
      <c r="AF72" s="200"/>
      <c r="AG72" s="200"/>
      <c r="AH72" s="200"/>
      <c r="AI72" s="200"/>
      <c r="AJ72" s="201"/>
      <c r="AK72" s="199"/>
      <c r="AL72" s="200"/>
      <c r="AM72" s="200"/>
      <c r="AN72" s="200"/>
      <c r="AO72" s="200"/>
      <c r="AP72" s="200"/>
      <c r="AQ72" s="200"/>
      <c r="AR72" s="200"/>
      <c r="AS72" s="201"/>
      <c r="AT72" s="199"/>
      <c r="AU72" s="200"/>
      <c r="AV72" s="200"/>
      <c r="AW72" s="200"/>
      <c r="AX72" s="200"/>
      <c r="AY72" s="200"/>
      <c r="AZ72" s="200"/>
      <c r="BA72" s="200"/>
      <c r="BB72" s="201"/>
    </row>
    <row r="73" spans="1:54" ht="12.75">
      <c r="A73" s="241"/>
      <c r="B73" s="241"/>
      <c r="C73" s="241"/>
      <c r="D73" s="241"/>
      <c r="E73" s="241"/>
      <c r="F73" s="96" t="s">
        <v>92</v>
      </c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50">
        <v>1340</v>
      </c>
      <c r="AB73" s="179">
        <f>'[2]Баланс (руб.)'!AB66:AJ66/1000</f>
        <v>140793.492</v>
      </c>
      <c r="AC73" s="179"/>
      <c r="AD73" s="179"/>
      <c r="AE73" s="179"/>
      <c r="AF73" s="179"/>
      <c r="AG73" s="179"/>
      <c r="AH73" s="179"/>
      <c r="AI73" s="179"/>
      <c r="AJ73" s="179"/>
      <c r="AK73" s="179">
        <v>142563</v>
      </c>
      <c r="AL73" s="179"/>
      <c r="AM73" s="179"/>
      <c r="AN73" s="179"/>
      <c r="AO73" s="179"/>
      <c r="AP73" s="179"/>
      <c r="AQ73" s="179"/>
      <c r="AR73" s="179"/>
      <c r="AS73" s="179"/>
      <c r="AT73" s="179">
        <v>153490</v>
      </c>
      <c r="AU73" s="179"/>
      <c r="AV73" s="179"/>
      <c r="AW73" s="179"/>
      <c r="AX73" s="179"/>
      <c r="AY73" s="179"/>
      <c r="AZ73" s="179"/>
      <c r="BA73" s="179"/>
      <c r="BB73" s="179"/>
    </row>
    <row r="74" spans="1:54" ht="12.75">
      <c r="A74" s="241"/>
      <c r="B74" s="241"/>
      <c r="C74" s="241"/>
      <c r="D74" s="241"/>
      <c r="E74" s="241"/>
      <c r="F74" s="163" t="s">
        <v>93</v>
      </c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289"/>
      <c r="AA74" s="41">
        <v>1350</v>
      </c>
      <c r="AB74" s="179">
        <f>'[2]Баланс (руб.)'!AB67:AJ67/1000</f>
        <v>0</v>
      </c>
      <c r="AC74" s="179"/>
      <c r="AD74" s="179"/>
      <c r="AE74" s="179"/>
      <c r="AF74" s="179"/>
      <c r="AG74" s="179"/>
      <c r="AH74" s="179"/>
      <c r="AI74" s="179"/>
      <c r="AJ74" s="179"/>
      <c r="AK74" s="179">
        <v>0</v>
      </c>
      <c r="AL74" s="179"/>
      <c r="AM74" s="179"/>
      <c r="AN74" s="179"/>
      <c r="AO74" s="179"/>
      <c r="AP74" s="179"/>
      <c r="AQ74" s="179"/>
      <c r="AR74" s="179"/>
      <c r="AS74" s="179"/>
      <c r="AT74" s="179">
        <v>0</v>
      </c>
      <c r="AU74" s="179"/>
      <c r="AV74" s="179"/>
      <c r="AW74" s="179"/>
      <c r="AX74" s="179"/>
      <c r="AY74" s="179"/>
      <c r="AZ74" s="179"/>
      <c r="BA74" s="179"/>
      <c r="BB74" s="179"/>
    </row>
    <row r="75" spans="1:54" ht="12.75">
      <c r="A75" s="241"/>
      <c r="B75" s="241"/>
      <c r="C75" s="241"/>
      <c r="D75" s="241"/>
      <c r="E75" s="241"/>
      <c r="F75" s="163" t="s">
        <v>94</v>
      </c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289"/>
      <c r="V75" s="289"/>
      <c r="W75" s="289"/>
      <c r="X75" s="289"/>
      <c r="Y75" s="289"/>
      <c r="Z75" s="289"/>
      <c r="AA75" s="41">
        <v>1360</v>
      </c>
      <c r="AB75" s="179">
        <f>'[2]Баланс (руб.)'!AB68:AJ68/1000</f>
        <v>4020.743</v>
      </c>
      <c r="AC75" s="179"/>
      <c r="AD75" s="179"/>
      <c r="AE75" s="179"/>
      <c r="AF75" s="179"/>
      <c r="AG75" s="179"/>
      <c r="AH75" s="179"/>
      <c r="AI75" s="179"/>
      <c r="AJ75" s="179"/>
      <c r="AK75" s="179">
        <v>4021</v>
      </c>
      <c r="AL75" s="179"/>
      <c r="AM75" s="179"/>
      <c r="AN75" s="179"/>
      <c r="AO75" s="179"/>
      <c r="AP75" s="179"/>
      <c r="AQ75" s="179"/>
      <c r="AR75" s="179"/>
      <c r="AS75" s="179"/>
      <c r="AT75" s="179">
        <v>4021</v>
      </c>
      <c r="AU75" s="179"/>
      <c r="AV75" s="179"/>
      <c r="AW75" s="179"/>
      <c r="AX75" s="179"/>
      <c r="AY75" s="179"/>
      <c r="AZ75" s="179"/>
      <c r="BA75" s="179"/>
      <c r="BB75" s="179"/>
    </row>
    <row r="76" spans="1:56" ht="28.5" customHeight="1">
      <c r="A76" s="208"/>
      <c r="B76" s="209"/>
      <c r="C76" s="209"/>
      <c r="D76" s="209"/>
      <c r="E76" s="210"/>
      <c r="F76" s="290" t="s">
        <v>95</v>
      </c>
      <c r="G76" s="291"/>
      <c r="H76" s="291"/>
      <c r="I76" s="291"/>
      <c r="J76" s="291"/>
      <c r="K76" s="291"/>
      <c r="L76" s="291"/>
      <c r="M76" s="291"/>
      <c r="N76" s="291"/>
      <c r="O76" s="291"/>
      <c r="P76" s="291"/>
      <c r="Q76" s="291"/>
      <c r="R76" s="291"/>
      <c r="S76" s="291"/>
      <c r="T76" s="291"/>
      <c r="U76" s="291"/>
      <c r="V76" s="291"/>
      <c r="W76" s="291"/>
      <c r="X76" s="291"/>
      <c r="Y76" s="291"/>
      <c r="Z76" s="291"/>
      <c r="AA76" s="61">
        <v>1361</v>
      </c>
      <c r="AB76" s="179">
        <v>1340</v>
      </c>
      <c r="AC76" s="179"/>
      <c r="AD76" s="179"/>
      <c r="AE76" s="179"/>
      <c r="AF76" s="179"/>
      <c r="AG76" s="179"/>
      <c r="AH76" s="179"/>
      <c r="AI76" s="179"/>
      <c r="AJ76" s="62"/>
      <c r="AK76" s="179">
        <v>1340</v>
      </c>
      <c r="AL76" s="179"/>
      <c r="AM76" s="179"/>
      <c r="AN76" s="179"/>
      <c r="AO76" s="179"/>
      <c r="AP76" s="179"/>
      <c r="AQ76" s="179"/>
      <c r="AR76" s="179"/>
      <c r="AS76" s="179"/>
      <c r="AT76" s="179">
        <v>1340</v>
      </c>
      <c r="AU76" s="179"/>
      <c r="AV76" s="179"/>
      <c r="AW76" s="179"/>
      <c r="AX76" s="179"/>
      <c r="AY76" s="179"/>
      <c r="AZ76" s="179"/>
      <c r="BA76" s="179"/>
      <c r="BB76" s="179"/>
      <c r="BC76" s="63"/>
      <c r="BD76" s="63"/>
    </row>
    <row r="77" spans="1:54" ht="25.5" customHeight="1">
      <c r="A77" s="264"/>
      <c r="B77" s="265"/>
      <c r="C77" s="265"/>
      <c r="D77" s="265"/>
      <c r="E77" s="266"/>
      <c r="F77" s="290" t="s">
        <v>96</v>
      </c>
      <c r="G77" s="291"/>
      <c r="H77" s="291"/>
      <c r="I77" s="291"/>
      <c r="J77" s="291"/>
      <c r="K77" s="291"/>
      <c r="L77" s="291"/>
      <c r="M77" s="291"/>
      <c r="N77" s="291"/>
      <c r="O77" s="291"/>
      <c r="P77" s="291"/>
      <c r="Q77" s="291"/>
      <c r="R77" s="291"/>
      <c r="S77" s="291"/>
      <c r="T77" s="291"/>
      <c r="U77" s="291"/>
      <c r="V77" s="291"/>
      <c r="W77" s="291"/>
      <c r="X77" s="291"/>
      <c r="Y77" s="291"/>
      <c r="Z77" s="291"/>
      <c r="AA77" s="58">
        <v>1362</v>
      </c>
      <c r="AB77" s="90">
        <v>2681</v>
      </c>
      <c r="AC77" s="91"/>
      <c r="AD77" s="91"/>
      <c r="AE77" s="91"/>
      <c r="AF77" s="91"/>
      <c r="AG77" s="91"/>
      <c r="AH77" s="91"/>
      <c r="AI77" s="91"/>
      <c r="AJ77" s="48"/>
      <c r="AK77" s="202">
        <v>2681</v>
      </c>
      <c r="AL77" s="203"/>
      <c r="AM77" s="203"/>
      <c r="AN77" s="203"/>
      <c r="AO77" s="203"/>
      <c r="AP77" s="203"/>
      <c r="AQ77" s="203"/>
      <c r="AR77" s="203"/>
      <c r="AS77" s="204"/>
      <c r="AT77" s="202">
        <v>2681</v>
      </c>
      <c r="AU77" s="203"/>
      <c r="AV77" s="203"/>
      <c r="AW77" s="203"/>
      <c r="AX77" s="203"/>
      <c r="AY77" s="203"/>
      <c r="AZ77" s="203"/>
      <c r="BA77" s="203"/>
      <c r="BB77" s="204"/>
    </row>
    <row r="78" spans="1:54" ht="12.75">
      <c r="A78" s="283"/>
      <c r="B78" s="284"/>
      <c r="C78" s="284"/>
      <c r="D78" s="284"/>
      <c r="E78" s="285"/>
      <c r="F78" s="221" t="s">
        <v>97</v>
      </c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  <c r="X78" s="295"/>
      <c r="Y78" s="295"/>
      <c r="Z78" s="295"/>
      <c r="AA78" s="44"/>
      <c r="AB78" s="202">
        <v>2474013</v>
      </c>
      <c r="AC78" s="203"/>
      <c r="AD78" s="203"/>
      <c r="AE78" s="203"/>
      <c r="AF78" s="203"/>
      <c r="AG78" s="203"/>
      <c r="AH78" s="203"/>
      <c r="AI78" s="203"/>
      <c r="AJ78" s="204"/>
      <c r="AK78" s="202">
        <f>1303046+524062</f>
        <v>1827108</v>
      </c>
      <c r="AL78" s="203"/>
      <c r="AM78" s="203"/>
      <c r="AN78" s="203"/>
      <c r="AO78" s="203"/>
      <c r="AP78" s="203"/>
      <c r="AQ78" s="203"/>
      <c r="AR78" s="203"/>
      <c r="AS78" s="204"/>
      <c r="AT78" s="202">
        <f>1054527+524062</f>
        <v>1578589</v>
      </c>
      <c r="AU78" s="203"/>
      <c r="AV78" s="203"/>
      <c r="AW78" s="203"/>
      <c r="AX78" s="203"/>
      <c r="AY78" s="203"/>
      <c r="AZ78" s="203"/>
      <c r="BA78" s="203"/>
      <c r="BB78" s="204"/>
    </row>
    <row r="79" spans="1:82" ht="12.75">
      <c r="A79" s="286"/>
      <c r="B79" s="287"/>
      <c r="C79" s="287"/>
      <c r="D79" s="287"/>
      <c r="E79" s="288"/>
      <c r="F79" s="279" t="s">
        <v>98</v>
      </c>
      <c r="G79" s="280"/>
      <c r="H79" s="280"/>
      <c r="I79" s="280"/>
      <c r="J79" s="280"/>
      <c r="K79" s="280"/>
      <c r="L79" s="280"/>
      <c r="M79" s="280"/>
      <c r="N79" s="280"/>
      <c r="O79" s="280"/>
      <c r="P79" s="280"/>
      <c r="Q79" s="280"/>
      <c r="R79" s="280"/>
      <c r="S79" s="280"/>
      <c r="T79" s="280"/>
      <c r="U79" s="280"/>
      <c r="V79" s="280"/>
      <c r="W79" s="280"/>
      <c r="X79" s="280"/>
      <c r="Y79" s="280"/>
      <c r="Z79" s="280"/>
      <c r="AA79" s="57">
        <v>1370</v>
      </c>
      <c r="AB79" s="234"/>
      <c r="AC79" s="235"/>
      <c r="AD79" s="235"/>
      <c r="AE79" s="235"/>
      <c r="AF79" s="235"/>
      <c r="AG79" s="235"/>
      <c r="AH79" s="235"/>
      <c r="AI79" s="235"/>
      <c r="AJ79" s="236"/>
      <c r="AK79" s="234"/>
      <c r="AL79" s="235"/>
      <c r="AM79" s="235"/>
      <c r="AN79" s="235"/>
      <c r="AO79" s="235"/>
      <c r="AP79" s="235"/>
      <c r="AQ79" s="235"/>
      <c r="AR79" s="235"/>
      <c r="AS79" s="236"/>
      <c r="AT79" s="234"/>
      <c r="AU79" s="235"/>
      <c r="AV79" s="235"/>
      <c r="AW79" s="235"/>
      <c r="AX79" s="235"/>
      <c r="AY79" s="235"/>
      <c r="AZ79" s="235"/>
      <c r="BA79" s="235"/>
      <c r="BB79" s="236"/>
      <c r="BE79" s="296">
        <f>AB78-AK78</f>
        <v>646905</v>
      </c>
      <c r="BF79" s="297"/>
      <c r="BG79" s="297"/>
      <c r="BH79" s="297"/>
      <c r="BI79" s="297"/>
      <c r="BJ79" s="297"/>
      <c r="BK79" s="297"/>
      <c r="BL79" s="297"/>
      <c r="BM79" s="297"/>
      <c r="BN79" s="297"/>
      <c r="BO79" s="297"/>
      <c r="BP79" s="297"/>
      <c r="BQ79" s="297"/>
      <c r="BR79" s="297"/>
      <c r="BS79" s="297"/>
      <c r="BT79" s="297"/>
      <c r="BU79" s="297"/>
      <c r="BV79" s="297"/>
      <c r="BW79" s="297"/>
      <c r="BX79" s="297"/>
      <c r="BY79" s="297"/>
      <c r="BZ79" s="297"/>
      <c r="CA79" s="297"/>
      <c r="CB79" s="297"/>
      <c r="CC79" s="297"/>
      <c r="CD79" s="297"/>
    </row>
    <row r="80" spans="1:73" ht="12.75">
      <c r="A80" s="258"/>
      <c r="B80" s="259"/>
      <c r="C80" s="259"/>
      <c r="D80" s="259"/>
      <c r="E80" s="260"/>
      <c r="F80" s="292" t="s">
        <v>99</v>
      </c>
      <c r="G80" s="293"/>
      <c r="H80" s="293"/>
      <c r="I80" s="293"/>
      <c r="J80" s="293"/>
      <c r="K80" s="293"/>
      <c r="L80" s="293"/>
      <c r="M80" s="293"/>
      <c r="N80" s="293"/>
      <c r="O80" s="293"/>
      <c r="P80" s="293"/>
      <c r="Q80" s="293"/>
      <c r="R80" s="293"/>
      <c r="S80" s="293"/>
      <c r="T80" s="293"/>
      <c r="U80" s="293"/>
      <c r="V80" s="293"/>
      <c r="W80" s="293"/>
      <c r="X80" s="293"/>
      <c r="Y80" s="293"/>
      <c r="Z80" s="293"/>
      <c r="AA80" s="47">
        <v>1300</v>
      </c>
      <c r="AB80" s="226">
        <f>AB66+AB73+AB75+AB78</f>
        <v>2645632.235</v>
      </c>
      <c r="AC80" s="294"/>
      <c r="AD80" s="294"/>
      <c r="AE80" s="294"/>
      <c r="AF80" s="294"/>
      <c r="AG80" s="294"/>
      <c r="AH80" s="294"/>
      <c r="AI80" s="294"/>
      <c r="AJ80" s="294"/>
      <c r="AK80" s="226">
        <f>AK66+AK73+AK75+AK78</f>
        <v>2000497</v>
      </c>
      <c r="AL80" s="294"/>
      <c r="AM80" s="294"/>
      <c r="AN80" s="294"/>
      <c r="AO80" s="294"/>
      <c r="AP80" s="294"/>
      <c r="AQ80" s="294"/>
      <c r="AR80" s="294"/>
      <c r="AS80" s="294"/>
      <c r="AT80" s="226">
        <f>AT66+AT73+AT75+AT78</f>
        <v>1762905</v>
      </c>
      <c r="AU80" s="294"/>
      <c r="AV80" s="294"/>
      <c r="AW80" s="294"/>
      <c r="AX80" s="294"/>
      <c r="AY80" s="294"/>
      <c r="AZ80" s="294"/>
      <c r="BA80" s="294"/>
      <c r="BB80" s="294"/>
      <c r="BE80" s="88">
        <f>AB80-AK80</f>
        <v>645135.2349999999</v>
      </c>
      <c r="BF80" s="89"/>
      <c r="BG80" s="89"/>
      <c r="BH80" s="89"/>
      <c r="BI80" s="89"/>
      <c r="BJ80" s="89"/>
      <c r="BK80" s="89"/>
      <c r="BM80" s="88">
        <f>BE79-BE80</f>
        <v>1769.7650000001304</v>
      </c>
      <c r="BN80" s="89"/>
      <c r="BO80" s="89"/>
      <c r="BP80" s="89"/>
      <c r="BQ80" s="89"/>
      <c r="BR80" s="89"/>
      <c r="BS80" s="89"/>
      <c r="BT80" s="89"/>
      <c r="BU80" s="89"/>
    </row>
    <row r="81" spans="1:54" ht="12.75">
      <c r="A81" s="300"/>
      <c r="B81" s="301"/>
      <c r="C81" s="301"/>
      <c r="D81" s="301"/>
      <c r="E81" s="302"/>
      <c r="F81" s="146" t="s">
        <v>100</v>
      </c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33"/>
      <c r="AB81" s="247"/>
      <c r="AC81" s="248"/>
      <c r="AD81" s="248"/>
      <c r="AE81" s="248"/>
      <c r="AF81" s="248"/>
      <c r="AG81" s="248"/>
      <c r="AH81" s="248"/>
      <c r="AI81" s="248"/>
      <c r="AJ81" s="249"/>
      <c r="AK81" s="247"/>
      <c r="AL81" s="248"/>
      <c r="AM81" s="248"/>
      <c r="AN81" s="248"/>
      <c r="AO81" s="248"/>
      <c r="AP81" s="248"/>
      <c r="AQ81" s="248"/>
      <c r="AR81" s="248"/>
      <c r="AS81" s="249"/>
      <c r="AT81" s="247"/>
      <c r="AU81" s="248"/>
      <c r="AV81" s="248"/>
      <c r="AW81" s="248"/>
      <c r="AX81" s="248"/>
      <c r="AY81" s="248"/>
      <c r="AZ81" s="248"/>
      <c r="BA81" s="248"/>
      <c r="BB81" s="249"/>
    </row>
    <row r="82" spans="1:54" ht="12.75">
      <c r="A82" s="143"/>
      <c r="B82" s="144"/>
      <c r="C82" s="144"/>
      <c r="D82" s="144"/>
      <c r="E82" s="145"/>
      <c r="F82" s="146" t="s">
        <v>101</v>
      </c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33"/>
      <c r="AB82" s="247"/>
      <c r="AC82" s="248"/>
      <c r="AD82" s="248"/>
      <c r="AE82" s="248"/>
      <c r="AF82" s="248"/>
      <c r="AG82" s="248"/>
      <c r="AH82" s="248"/>
      <c r="AI82" s="248"/>
      <c r="AJ82" s="249"/>
      <c r="AK82" s="247"/>
      <c r="AL82" s="248"/>
      <c r="AM82" s="248"/>
      <c r="AN82" s="248"/>
      <c r="AO82" s="248"/>
      <c r="AP82" s="248"/>
      <c r="AQ82" s="248"/>
      <c r="AR82" s="248"/>
      <c r="AS82" s="249"/>
      <c r="AT82" s="247"/>
      <c r="AU82" s="248"/>
      <c r="AV82" s="248"/>
      <c r="AW82" s="248"/>
      <c r="AX82" s="248"/>
      <c r="AY82" s="248"/>
      <c r="AZ82" s="248"/>
      <c r="BA82" s="248"/>
      <c r="BB82" s="249"/>
    </row>
    <row r="83" spans="1:54" ht="12.75">
      <c r="A83" s="264"/>
      <c r="B83" s="265"/>
      <c r="C83" s="265"/>
      <c r="D83" s="265"/>
      <c r="E83" s="266"/>
      <c r="F83" s="298" t="s">
        <v>102</v>
      </c>
      <c r="G83" s="299"/>
      <c r="H83" s="299"/>
      <c r="I83" s="299"/>
      <c r="J83" s="299"/>
      <c r="K83" s="299"/>
      <c r="L83" s="299"/>
      <c r="M83" s="299"/>
      <c r="N83" s="299"/>
      <c r="O83" s="299"/>
      <c r="P83" s="299"/>
      <c r="Q83" s="299"/>
      <c r="R83" s="299"/>
      <c r="S83" s="299"/>
      <c r="T83" s="299"/>
      <c r="U83" s="299"/>
      <c r="V83" s="299"/>
      <c r="W83" s="299"/>
      <c r="X83" s="299"/>
      <c r="Y83" s="299"/>
      <c r="Z83" s="299"/>
      <c r="AA83" s="35">
        <v>1410</v>
      </c>
      <c r="AB83" s="199"/>
      <c r="AC83" s="200"/>
      <c r="AD83" s="200"/>
      <c r="AE83" s="200"/>
      <c r="AF83" s="200"/>
      <c r="AG83" s="200"/>
      <c r="AH83" s="200"/>
      <c r="AI83" s="200"/>
      <c r="AJ83" s="201"/>
      <c r="AK83" s="199"/>
      <c r="AL83" s="200"/>
      <c r="AM83" s="200"/>
      <c r="AN83" s="200"/>
      <c r="AO83" s="200"/>
      <c r="AP83" s="200"/>
      <c r="AQ83" s="200"/>
      <c r="AR83" s="200"/>
      <c r="AS83" s="201"/>
      <c r="AT83" s="199"/>
      <c r="AU83" s="200"/>
      <c r="AV83" s="200"/>
      <c r="AW83" s="200"/>
      <c r="AX83" s="200"/>
      <c r="AY83" s="200"/>
      <c r="AZ83" s="200"/>
      <c r="BA83" s="200"/>
      <c r="BB83" s="201"/>
    </row>
    <row r="84" spans="1:54" ht="12.75">
      <c r="A84" s="258"/>
      <c r="B84" s="259"/>
      <c r="C84" s="259"/>
      <c r="D84" s="259"/>
      <c r="E84" s="260"/>
      <c r="F84" s="163" t="s">
        <v>103</v>
      </c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289"/>
      <c r="X84" s="289"/>
      <c r="Y84" s="289"/>
      <c r="Z84" s="289"/>
      <c r="AA84" s="41">
        <v>1420</v>
      </c>
      <c r="AB84" s="179">
        <f>'[2]Баланс (руб.)'!AB75:AJ75/1000+1</f>
        <v>34690.346</v>
      </c>
      <c r="AC84" s="179"/>
      <c r="AD84" s="179"/>
      <c r="AE84" s="179"/>
      <c r="AF84" s="179"/>
      <c r="AG84" s="179"/>
      <c r="AH84" s="179"/>
      <c r="AI84" s="179"/>
      <c r="AJ84" s="179"/>
      <c r="AK84" s="90">
        <v>9515</v>
      </c>
      <c r="AL84" s="91"/>
      <c r="AM84" s="91"/>
      <c r="AN84" s="91"/>
      <c r="AO84" s="91"/>
      <c r="AP84" s="91"/>
      <c r="AQ84" s="91"/>
      <c r="AR84" s="91"/>
      <c r="AS84" s="92"/>
      <c r="AT84" s="179">
        <v>6982</v>
      </c>
      <c r="AU84" s="179"/>
      <c r="AV84" s="179"/>
      <c r="AW84" s="179"/>
      <c r="AX84" s="179"/>
      <c r="AY84" s="179"/>
      <c r="AZ84" s="179"/>
      <c r="BA84" s="179"/>
      <c r="BB84" s="179"/>
    </row>
    <row r="85" spans="1:54" ht="12.75">
      <c r="A85" s="258"/>
      <c r="B85" s="259"/>
      <c r="C85" s="259"/>
      <c r="D85" s="259"/>
      <c r="E85" s="260"/>
      <c r="F85" s="163" t="s">
        <v>104</v>
      </c>
      <c r="G85" s="289"/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41">
        <v>1430</v>
      </c>
      <c r="AB85" s="303"/>
      <c r="AC85" s="304"/>
      <c r="AD85" s="304"/>
      <c r="AE85" s="304"/>
      <c r="AF85" s="304"/>
      <c r="AG85" s="304"/>
      <c r="AH85" s="304"/>
      <c r="AI85" s="304"/>
      <c r="AJ85" s="305"/>
      <c r="AK85" s="303"/>
      <c r="AL85" s="304"/>
      <c r="AM85" s="304"/>
      <c r="AN85" s="304"/>
      <c r="AO85" s="304"/>
      <c r="AP85" s="304"/>
      <c r="AQ85" s="304"/>
      <c r="AR85" s="304"/>
      <c r="AS85" s="305"/>
      <c r="AT85" s="303"/>
      <c r="AU85" s="304"/>
      <c r="AV85" s="304"/>
      <c r="AW85" s="304"/>
      <c r="AX85" s="304"/>
      <c r="AY85" s="304"/>
      <c r="AZ85" s="304"/>
      <c r="BA85" s="304"/>
      <c r="BB85" s="305"/>
    </row>
    <row r="86" spans="1:91" ht="12.75">
      <c r="A86" s="300"/>
      <c r="B86" s="301"/>
      <c r="C86" s="301"/>
      <c r="D86" s="301"/>
      <c r="E86" s="302"/>
      <c r="F86" s="221" t="s">
        <v>105</v>
      </c>
      <c r="G86" s="295"/>
      <c r="H86" s="295"/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44">
        <v>1450</v>
      </c>
      <c r="AB86" s="179"/>
      <c r="AC86" s="179"/>
      <c r="AD86" s="179"/>
      <c r="AE86" s="179"/>
      <c r="AF86" s="179"/>
      <c r="AG86" s="179"/>
      <c r="AH86" s="179"/>
      <c r="AI86" s="179"/>
      <c r="AJ86" s="179"/>
      <c r="AK86" s="234"/>
      <c r="AL86" s="235"/>
      <c r="AM86" s="235"/>
      <c r="AN86" s="235"/>
      <c r="AO86" s="235"/>
      <c r="AP86" s="235"/>
      <c r="AQ86" s="235"/>
      <c r="AR86" s="235"/>
      <c r="AS86" s="236"/>
      <c r="AT86" s="247"/>
      <c r="AU86" s="248"/>
      <c r="AV86" s="248"/>
      <c r="AW86" s="248"/>
      <c r="AX86" s="248"/>
      <c r="AY86" s="248"/>
      <c r="AZ86" s="248"/>
      <c r="BA86" s="248"/>
      <c r="BB86" s="249"/>
      <c r="BC86" s="306" t="s">
        <v>106</v>
      </c>
      <c r="BD86" s="307"/>
      <c r="BE86" s="307"/>
      <c r="BF86" s="307"/>
      <c r="BG86" s="307"/>
      <c r="BH86" s="307"/>
      <c r="BI86" s="307"/>
      <c r="BJ86" s="307"/>
      <c r="BK86" s="307"/>
      <c r="BL86" s="307"/>
      <c r="BM86" s="307"/>
      <c r="BN86" s="307"/>
      <c r="BO86" s="307"/>
      <c r="BP86" s="307"/>
      <c r="BQ86" s="307"/>
      <c r="BR86" s="307"/>
      <c r="BS86" s="307"/>
      <c r="BT86" s="307"/>
      <c r="BU86" s="307"/>
      <c r="BV86" s="307"/>
      <c r="BW86" s="307"/>
      <c r="BX86" s="307"/>
      <c r="BY86" s="307"/>
      <c r="BZ86" s="307"/>
      <c r="CA86" s="307"/>
      <c r="CB86" s="307"/>
      <c r="CC86" s="307"/>
      <c r="CD86" s="307"/>
      <c r="CE86" s="307"/>
      <c r="CF86" s="307"/>
      <c r="CG86" s="307"/>
      <c r="CH86" s="307"/>
      <c r="CI86" s="307"/>
      <c r="CJ86" s="307"/>
      <c r="CK86" s="307"/>
      <c r="CL86" s="307"/>
      <c r="CM86" s="307"/>
    </row>
    <row r="87" spans="1:54" ht="12.75">
      <c r="A87" s="93"/>
      <c r="B87" s="94"/>
      <c r="C87" s="94"/>
      <c r="D87" s="94"/>
      <c r="E87" s="95"/>
      <c r="F87" s="308" t="s">
        <v>107</v>
      </c>
      <c r="G87" s="309"/>
      <c r="H87" s="309"/>
      <c r="I87" s="309"/>
      <c r="J87" s="309"/>
      <c r="K87" s="309"/>
      <c r="L87" s="309"/>
      <c r="M87" s="309"/>
      <c r="N87" s="309"/>
      <c r="O87" s="309"/>
      <c r="P87" s="309"/>
      <c r="Q87" s="309"/>
      <c r="R87" s="309"/>
      <c r="S87" s="309"/>
      <c r="T87" s="309"/>
      <c r="U87" s="309"/>
      <c r="V87" s="309"/>
      <c r="W87" s="309"/>
      <c r="X87" s="309"/>
      <c r="Y87" s="309"/>
      <c r="Z87" s="309"/>
      <c r="AA87" s="64">
        <v>1400</v>
      </c>
      <c r="AB87" s="252">
        <f>SUM(AB81:AJ86)</f>
        <v>34690.346</v>
      </c>
      <c r="AC87" s="310"/>
      <c r="AD87" s="310"/>
      <c r="AE87" s="310"/>
      <c r="AF87" s="310"/>
      <c r="AG87" s="310"/>
      <c r="AH87" s="310"/>
      <c r="AI87" s="310"/>
      <c r="AJ87" s="311"/>
      <c r="AK87" s="252">
        <f>SUM(AK81:AS86)</f>
        <v>9515</v>
      </c>
      <c r="AL87" s="310"/>
      <c r="AM87" s="310"/>
      <c r="AN87" s="310"/>
      <c r="AO87" s="310"/>
      <c r="AP87" s="310"/>
      <c r="AQ87" s="310"/>
      <c r="AR87" s="310"/>
      <c r="AS87" s="311"/>
      <c r="AT87" s="252">
        <f>SUM(AT81:BB86)</f>
        <v>6982</v>
      </c>
      <c r="AU87" s="310"/>
      <c r="AV87" s="310"/>
      <c r="AW87" s="310"/>
      <c r="AX87" s="310"/>
      <c r="AY87" s="310"/>
      <c r="AZ87" s="310"/>
      <c r="BA87" s="310"/>
      <c r="BB87" s="311"/>
    </row>
    <row r="88" spans="1:54" ht="12.75">
      <c r="A88" s="312"/>
      <c r="B88" s="313"/>
      <c r="C88" s="313"/>
      <c r="D88" s="313"/>
      <c r="E88" s="314"/>
      <c r="F88" s="146" t="s">
        <v>108</v>
      </c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33"/>
      <c r="AB88" s="247"/>
      <c r="AC88" s="248"/>
      <c r="AD88" s="248"/>
      <c r="AE88" s="248"/>
      <c r="AF88" s="248"/>
      <c r="AG88" s="248"/>
      <c r="AH88" s="248"/>
      <c r="AI88" s="248"/>
      <c r="AJ88" s="249"/>
      <c r="AK88" s="247"/>
      <c r="AL88" s="248"/>
      <c r="AM88" s="248"/>
      <c r="AN88" s="248"/>
      <c r="AO88" s="248"/>
      <c r="AP88" s="248"/>
      <c r="AQ88" s="248"/>
      <c r="AR88" s="248"/>
      <c r="AS88" s="249"/>
      <c r="AT88" s="247"/>
      <c r="AU88" s="248"/>
      <c r="AV88" s="248"/>
      <c r="AW88" s="248"/>
      <c r="AX88" s="248"/>
      <c r="AY88" s="248"/>
      <c r="AZ88" s="248"/>
      <c r="BA88" s="248"/>
      <c r="BB88" s="249"/>
    </row>
    <row r="89" spans="1:54" ht="12.75">
      <c r="A89" s="148"/>
      <c r="B89" s="149"/>
      <c r="C89" s="149"/>
      <c r="D89" s="149"/>
      <c r="E89" s="150"/>
      <c r="F89" s="146" t="s">
        <v>101</v>
      </c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33"/>
      <c r="AB89" s="247"/>
      <c r="AC89" s="248"/>
      <c r="AD89" s="248"/>
      <c r="AE89" s="248"/>
      <c r="AF89" s="248"/>
      <c r="AG89" s="248"/>
      <c r="AH89" s="248"/>
      <c r="AI89" s="248"/>
      <c r="AJ89" s="249"/>
      <c r="AK89" s="247"/>
      <c r="AL89" s="248"/>
      <c r="AM89" s="248"/>
      <c r="AN89" s="248"/>
      <c r="AO89" s="248"/>
      <c r="AP89" s="248"/>
      <c r="AQ89" s="248"/>
      <c r="AR89" s="248"/>
      <c r="AS89" s="249"/>
      <c r="AT89" s="247"/>
      <c r="AU89" s="248"/>
      <c r="AV89" s="248"/>
      <c r="AW89" s="248"/>
      <c r="AX89" s="248"/>
      <c r="AY89" s="248"/>
      <c r="AZ89" s="248"/>
      <c r="BA89" s="248"/>
      <c r="BB89" s="249"/>
    </row>
    <row r="90" spans="1:54" ht="12.75">
      <c r="A90" s="154"/>
      <c r="B90" s="155"/>
      <c r="C90" s="155"/>
      <c r="D90" s="155"/>
      <c r="E90" s="156"/>
      <c r="F90" s="298" t="s">
        <v>102</v>
      </c>
      <c r="G90" s="299"/>
      <c r="H90" s="299"/>
      <c r="I90" s="299"/>
      <c r="J90" s="299"/>
      <c r="K90" s="299"/>
      <c r="L90" s="299"/>
      <c r="M90" s="299"/>
      <c r="N90" s="299"/>
      <c r="O90" s="299"/>
      <c r="P90" s="299"/>
      <c r="Q90" s="299"/>
      <c r="R90" s="299"/>
      <c r="S90" s="299"/>
      <c r="T90" s="299"/>
      <c r="U90" s="299"/>
      <c r="V90" s="299"/>
      <c r="W90" s="299"/>
      <c r="X90" s="299"/>
      <c r="Y90" s="299"/>
      <c r="Z90" s="299"/>
      <c r="AA90" s="35">
        <v>1510</v>
      </c>
      <c r="AB90" s="199"/>
      <c r="AC90" s="200"/>
      <c r="AD90" s="200"/>
      <c r="AE90" s="200"/>
      <c r="AF90" s="200"/>
      <c r="AG90" s="200"/>
      <c r="AH90" s="200"/>
      <c r="AI90" s="200"/>
      <c r="AJ90" s="201"/>
      <c r="AK90" s="199"/>
      <c r="AL90" s="200"/>
      <c r="AM90" s="200"/>
      <c r="AN90" s="200"/>
      <c r="AO90" s="200"/>
      <c r="AP90" s="200"/>
      <c r="AQ90" s="200"/>
      <c r="AR90" s="200"/>
      <c r="AS90" s="201"/>
      <c r="AT90" s="199"/>
      <c r="AU90" s="200"/>
      <c r="AV90" s="200"/>
      <c r="AW90" s="200"/>
      <c r="AX90" s="200"/>
      <c r="AY90" s="200"/>
      <c r="AZ90" s="200"/>
      <c r="BA90" s="200"/>
      <c r="BB90" s="201"/>
    </row>
    <row r="91" spans="1:54" ht="12.75">
      <c r="A91" s="93" t="s">
        <v>196</v>
      </c>
      <c r="B91" s="94"/>
      <c r="C91" s="94"/>
      <c r="D91" s="94"/>
      <c r="E91" s="95"/>
      <c r="F91" s="163" t="s">
        <v>109</v>
      </c>
      <c r="G91" s="289"/>
      <c r="H91" s="289"/>
      <c r="I91" s="289"/>
      <c r="J91" s="289"/>
      <c r="K91" s="289"/>
      <c r="L91" s="289"/>
      <c r="M91" s="289"/>
      <c r="N91" s="289"/>
      <c r="O91" s="289"/>
      <c r="P91" s="289"/>
      <c r="Q91" s="289"/>
      <c r="R91" s="289"/>
      <c r="S91" s="289"/>
      <c r="T91" s="289"/>
      <c r="U91" s="289"/>
      <c r="V91" s="289"/>
      <c r="W91" s="289"/>
      <c r="X91" s="289"/>
      <c r="Y91" s="289"/>
      <c r="Z91" s="289"/>
      <c r="AA91" s="41">
        <v>1520</v>
      </c>
      <c r="AB91" s="179">
        <f>'[2]Баланс (руб.)'!AB82:AJ82/1000</f>
        <v>199831.166</v>
      </c>
      <c r="AC91" s="179"/>
      <c r="AD91" s="179"/>
      <c r="AE91" s="179"/>
      <c r="AF91" s="179"/>
      <c r="AG91" s="179"/>
      <c r="AH91" s="179"/>
      <c r="AI91" s="179"/>
      <c r="AJ91" s="179"/>
      <c r="AK91" s="90">
        <f>87837+242</f>
        <v>88079</v>
      </c>
      <c r="AL91" s="91"/>
      <c r="AM91" s="91"/>
      <c r="AN91" s="91"/>
      <c r="AO91" s="91"/>
      <c r="AP91" s="91"/>
      <c r="AQ91" s="91"/>
      <c r="AR91" s="91"/>
      <c r="AS91" s="92"/>
      <c r="AT91" s="179">
        <f>204323+230</f>
        <v>204553</v>
      </c>
      <c r="AU91" s="179"/>
      <c r="AV91" s="179"/>
      <c r="AW91" s="179"/>
      <c r="AX91" s="179"/>
      <c r="AY91" s="179"/>
      <c r="AZ91" s="179"/>
      <c r="BA91" s="179"/>
      <c r="BB91" s="179"/>
    </row>
    <row r="92" spans="1:66" ht="24" customHeight="1">
      <c r="A92" s="93" t="s">
        <v>198</v>
      </c>
      <c r="B92" s="94"/>
      <c r="C92" s="94"/>
      <c r="D92" s="94"/>
      <c r="E92" s="95"/>
      <c r="F92" s="96" t="s">
        <v>110</v>
      </c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50">
        <v>1521</v>
      </c>
      <c r="AB92" s="179">
        <f>'[2]Баланс (руб.)'!AB83:AJ83/1000</f>
        <v>39678.042</v>
      </c>
      <c r="AC92" s="179"/>
      <c r="AD92" s="179"/>
      <c r="AE92" s="179"/>
      <c r="AF92" s="179"/>
      <c r="AG92" s="179"/>
      <c r="AH92" s="179"/>
      <c r="AI92" s="179"/>
      <c r="AJ92" s="179"/>
      <c r="AK92" s="90">
        <f>18426-630</f>
        <v>17796</v>
      </c>
      <c r="AL92" s="91"/>
      <c r="AM92" s="91"/>
      <c r="AN92" s="91"/>
      <c r="AO92" s="91"/>
      <c r="AP92" s="91"/>
      <c r="AQ92" s="91"/>
      <c r="AR92" s="91"/>
      <c r="AS92" s="92"/>
      <c r="AT92" s="179">
        <f>90213-819</f>
        <v>89394</v>
      </c>
      <c r="AU92" s="179"/>
      <c r="AV92" s="179"/>
      <c r="AW92" s="179"/>
      <c r="AX92" s="179"/>
      <c r="AY92" s="179"/>
      <c r="AZ92" s="179"/>
      <c r="BA92" s="179"/>
      <c r="BB92" s="179"/>
      <c r="BG92" s="88">
        <f>AB92-AK92</f>
        <v>21882.042</v>
      </c>
      <c r="BH92" s="89"/>
      <c r="BI92" s="89"/>
      <c r="BJ92" s="89"/>
      <c r="BK92" s="89"/>
      <c r="BL92" s="89"/>
      <c r="BM92" s="89"/>
      <c r="BN92" s="89"/>
    </row>
    <row r="93" spans="1:66" ht="12.75">
      <c r="A93" s="93" t="s">
        <v>198</v>
      </c>
      <c r="B93" s="94"/>
      <c r="C93" s="94"/>
      <c r="D93" s="94"/>
      <c r="E93" s="95"/>
      <c r="F93" s="96" t="s">
        <v>111</v>
      </c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50">
        <v>1522</v>
      </c>
      <c r="AB93" s="179">
        <f>'[2]Баланс (руб.)'!AB84:AJ84/1000</f>
        <v>145678.536</v>
      </c>
      <c r="AC93" s="179"/>
      <c r="AD93" s="179"/>
      <c r="AE93" s="179"/>
      <c r="AF93" s="179"/>
      <c r="AG93" s="179"/>
      <c r="AH93" s="179"/>
      <c r="AI93" s="179"/>
      <c r="AJ93" s="179"/>
      <c r="AK93" s="90">
        <f>64239</f>
        <v>64239</v>
      </c>
      <c r="AL93" s="91"/>
      <c r="AM93" s="91"/>
      <c r="AN93" s="91"/>
      <c r="AO93" s="91"/>
      <c r="AP93" s="91"/>
      <c r="AQ93" s="91"/>
      <c r="AR93" s="91"/>
      <c r="AS93" s="92"/>
      <c r="AT93" s="179">
        <f>91171+1354</f>
        <v>92525</v>
      </c>
      <c r="AU93" s="179"/>
      <c r="AV93" s="179"/>
      <c r="AW93" s="179"/>
      <c r="AX93" s="179"/>
      <c r="AY93" s="179"/>
      <c r="AZ93" s="179"/>
      <c r="BA93" s="179"/>
      <c r="BB93" s="179"/>
      <c r="BG93" s="88">
        <f>AB93-AK93</f>
        <v>81439.536</v>
      </c>
      <c r="BH93" s="89"/>
      <c r="BI93" s="89"/>
      <c r="BJ93" s="89"/>
      <c r="BK93" s="89"/>
      <c r="BL93" s="89"/>
      <c r="BM93" s="89"/>
      <c r="BN93" s="89"/>
    </row>
    <row r="94" spans="1:54" ht="25.5" customHeight="1">
      <c r="A94" s="93" t="s">
        <v>198</v>
      </c>
      <c r="B94" s="94"/>
      <c r="C94" s="94"/>
      <c r="D94" s="94"/>
      <c r="E94" s="95"/>
      <c r="F94" s="315" t="s">
        <v>112</v>
      </c>
      <c r="G94" s="316"/>
      <c r="H94" s="316"/>
      <c r="I94" s="316"/>
      <c r="J94" s="316"/>
      <c r="K94" s="316"/>
      <c r="L94" s="316"/>
      <c r="M94" s="316"/>
      <c r="N94" s="316"/>
      <c r="O94" s="316"/>
      <c r="P94" s="316"/>
      <c r="Q94" s="316"/>
      <c r="R94" s="316"/>
      <c r="S94" s="316"/>
      <c r="T94" s="316"/>
      <c r="U94" s="316"/>
      <c r="V94" s="316"/>
      <c r="W94" s="316"/>
      <c r="X94" s="316"/>
      <c r="Y94" s="316"/>
      <c r="Z94" s="317"/>
      <c r="AA94" s="50">
        <v>1533</v>
      </c>
      <c r="AB94" s="90">
        <f>'[2]Свод'!E89/1000</f>
        <v>52.6</v>
      </c>
      <c r="AC94" s="91"/>
      <c r="AD94" s="91"/>
      <c r="AE94" s="91"/>
      <c r="AF94" s="91"/>
      <c r="AG94" s="91"/>
      <c r="AH94" s="91"/>
      <c r="AI94" s="92"/>
      <c r="AJ94" s="37"/>
      <c r="AK94" s="90">
        <v>242</v>
      </c>
      <c r="AL94" s="91"/>
      <c r="AM94" s="91"/>
      <c r="AN94" s="91"/>
      <c r="AO94" s="91"/>
      <c r="AP94" s="91"/>
      <c r="AQ94" s="91"/>
      <c r="AR94" s="91"/>
      <c r="AS94" s="92"/>
      <c r="AT94" s="90">
        <v>230</v>
      </c>
      <c r="AU94" s="91"/>
      <c r="AV94" s="91"/>
      <c r="AW94" s="91"/>
      <c r="AX94" s="91"/>
      <c r="AY94" s="91"/>
      <c r="AZ94" s="91"/>
      <c r="BA94" s="91"/>
      <c r="BB94" s="92"/>
    </row>
    <row r="95" spans="1:72" ht="12.75">
      <c r="A95" s="312"/>
      <c r="B95" s="313"/>
      <c r="C95" s="313"/>
      <c r="D95" s="313"/>
      <c r="E95" s="314"/>
      <c r="F95" s="298" t="s">
        <v>113</v>
      </c>
      <c r="G95" s="299"/>
      <c r="H95" s="299"/>
      <c r="I95" s="299"/>
      <c r="J95" s="299"/>
      <c r="K95" s="299"/>
      <c r="L95" s="299"/>
      <c r="M95" s="299"/>
      <c r="N95" s="299"/>
      <c r="O95" s="299"/>
      <c r="P95" s="299"/>
      <c r="Q95" s="299"/>
      <c r="R95" s="299"/>
      <c r="S95" s="299"/>
      <c r="T95" s="299"/>
      <c r="U95" s="299"/>
      <c r="V95" s="299"/>
      <c r="W95" s="299"/>
      <c r="X95" s="299"/>
      <c r="Y95" s="299"/>
      <c r="Z95" s="299"/>
      <c r="AA95" s="57">
        <v>1530</v>
      </c>
      <c r="AB95" s="246">
        <f>'[2]Баланс (руб.)'!AB85:AJ85/1000</f>
        <v>130.899</v>
      </c>
      <c r="AC95" s="246"/>
      <c r="AD95" s="246"/>
      <c r="AE95" s="246"/>
      <c r="AF95" s="246"/>
      <c r="AG95" s="246"/>
      <c r="AH95" s="246"/>
      <c r="AI95" s="246"/>
      <c r="AJ95" s="246"/>
      <c r="AK95" s="247"/>
      <c r="AL95" s="248"/>
      <c r="AM95" s="248"/>
      <c r="AN95" s="248"/>
      <c r="AO95" s="248"/>
      <c r="AP95" s="248"/>
      <c r="AQ95" s="248"/>
      <c r="AR95" s="248"/>
      <c r="AS95" s="249"/>
      <c r="AT95" s="247"/>
      <c r="AU95" s="248"/>
      <c r="AV95" s="248"/>
      <c r="AW95" s="248"/>
      <c r="AX95" s="248"/>
      <c r="AY95" s="248"/>
      <c r="AZ95" s="248"/>
      <c r="BA95" s="248"/>
      <c r="BB95" s="249"/>
      <c r="BF95" s="88">
        <f>AB80+AB95</f>
        <v>2645763.134</v>
      </c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</row>
    <row r="96" spans="1:54" ht="12.75">
      <c r="A96" s="93" t="s">
        <v>199</v>
      </c>
      <c r="B96" s="94"/>
      <c r="C96" s="94"/>
      <c r="D96" s="94"/>
      <c r="E96" s="95"/>
      <c r="F96" s="163" t="s">
        <v>104</v>
      </c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289"/>
      <c r="R96" s="289"/>
      <c r="S96" s="289"/>
      <c r="T96" s="289"/>
      <c r="U96" s="289"/>
      <c r="V96" s="289"/>
      <c r="W96" s="289"/>
      <c r="X96" s="289"/>
      <c r="Y96" s="289"/>
      <c r="Z96" s="289"/>
      <c r="AA96" s="41">
        <v>1540</v>
      </c>
      <c r="AB96" s="179">
        <f>'[2]Баланс (руб.)'!AB86:AJ86/1000</f>
        <v>5528.088</v>
      </c>
      <c r="AC96" s="179"/>
      <c r="AD96" s="179"/>
      <c r="AE96" s="179"/>
      <c r="AF96" s="179"/>
      <c r="AG96" s="179"/>
      <c r="AH96" s="179"/>
      <c r="AI96" s="179"/>
      <c r="AJ96" s="179"/>
      <c r="AK96" s="303"/>
      <c r="AL96" s="304"/>
      <c r="AM96" s="304"/>
      <c r="AN96" s="304"/>
      <c r="AO96" s="304"/>
      <c r="AP96" s="304"/>
      <c r="AQ96" s="304"/>
      <c r="AR96" s="304"/>
      <c r="AS96" s="305"/>
      <c r="AT96" s="179">
        <v>15933</v>
      </c>
      <c r="AU96" s="179"/>
      <c r="AV96" s="179"/>
      <c r="AW96" s="179"/>
      <c r="AX96" s="179"/>
      <c r="AY96" s="179"/>
      <c r="AZ96" s="179"/>
      <c r="BA96" s="179"/>
      <c r="BB96" s="179"/>
    </row>
    <row r="97" spans="1:54" ht="12.75">
      <c r="A97" s="312"/>
      <c r="B97" s="313"/>
      <c r="C97" s="313"/>
      <c r="D97" s="313"/>
      <c r="E97" s="314"/>
      <c r="F97" s="221" t="s">
        <v>105</v>
      </c>
      <c r="G97" s="295"/>
      <c r="H97" s="295"/>
      <c r="I97" s="295"/>
      <c r="J97" s="295"/>
      <c r="K97" s="295"/>
      <c r="L97" s="295"/>
      <c r="M97" s="295"/>
      <c r="N97" s="295"/>
      <c r="O97" s="295"/>
      <c r="P97" s="295"/>
      <c r="Q97" s="295"/>
      <c r="R97" s="295"/>
      <c r="S97" s="295"/>
      <c r="T97" s="295"/>
      <c r="U97" s="295"/>
      <c r="V97" s="295"/>
      <c r="W97" s="295"/>
      <c r="X97" s="295"/>
      <c r="Y97" s="295"/>
      <c r="Z97" s="295"/>
      <c r="AA97" s="57">
        <v>1550</v>
      </c>
      <c r="AB97" s="234" t="s">
        <v>42</v>
      </c>
      <c r="AC97" s="235"/>
      <c r="AD97" s="235"/>
      <c r="AE97" s="235"/>
      <c r="AF97" s="235"/>
      <c r="AG97" s="235"/>
      <c r="AH97" s="235"/>
      <c r="AI97" s="235"/>
      <c r="AJ97" s="236"/>
      <c r="AK97" s="247"/>
      <c r="AL97" s="248"/>
      <c r="AM97" s="248"/>
      <c r="AN97" s="248"/>
      <c r="AO97" s="248"/>
      <c r="AP97" s="248"/>
      <c r="AQ97" s="248"/>
      <c r="AR97" s="248"/>
      <c r="AS97" s="249"/>
      <c r="AT97" s="247"/>
      <c r="AU97" s="248"/>
      <c r="AV97" s="248"/>
      <c r="AW97" s="248"/>
      <c r="AX97" s="248"/>
      <c r="AY97" s="248"/>
      <c r="AZ97" s="248"/>
      <c r="BA97" s="248"/>
      <c r="BB97" s="249"/>
    </row>
    <row r="98" spans="1:54" ht="12.75">
      <c r="A98" s="93"/>
      <c r="B98" s="94"/>
      <c r="C98" s="94"/>
      <c r="D98" s="94"/>
      <c r="E98" s="95"/>
      <c r="F98" s="308" t="s">
        <v>114</v>
      </c>
      <c r="G98" s="309"/>
      <c r="H98" s="309"/>
      <c r="I98" s="309"/>
      <c r="J98" s="309"/>
      <c r="K98" s="309"/>
      <c r="L98" s="309"/>
      <c r="M98" s="309"/>
      <c r="N98" s="309"/>
      <c r="O98" s="309"/>
      <c r="P98" s="309"/>
      <c r="Q98" s="309"/>
      <c r="R98" s="309"/>
      <c r="S98" s="309"/>
      <c r="T98" s="309"/>
      <c r="U98" s="309"/>
      <c r="V98" s="309"/>
      <c r="W98" s="309"/>
      <c r="X98" s="309"/>
      <c r="Y98" s="309"/>
      <c r="Z98" s="309"/>
      <c r="AA98" s="64">
        <v>1500</v>
      </c>
      <c r="AB98" s="252">
        <f>AB91+AB95+AB96</f>
        <v>205490.153</v>
      </c>
      <c r="AC98" s="310"/>
      <c r="AD98" s="310"/>
      <c r="AE98" s="310"/>
      <c r="AF98" s="310"/>
      <c r="AG98" s="310"/>
      <c r="AH98" s="310"/>
      <c r="AI98" s="310"/>
      <c r="AJ98" s="311"/>
      <c r="AK98" s="252">
        <f>AK91+AK96</f>
        <v>88079</v>
      </c>
      <c r="AL98" s="310"/>
      <c r="AM98" s="310"/>
      <c r="AN98" s="310"/>
      <c r="AO98" s="310"/>
      <c r="AP98" s="310"/>
      <c r="AQ98" s="310"/>
      <c r="AR98" s="310"/>
      <c r="AS98" s="311"/>
      <c r="AT98" s="252">
        <f>AT91+AT96</f>
        <v>220486</v>
      </c>
      <c r="AU98" s="310"/>
      <c r="AV98" s="310"/>
      <c r="AW98" s="310"/>
      <c r="AX98" s="310"/>
      <c r="AY98" s="310"/>
      <c r="AZ98" s="310"/>
      <c r="BA98" s="310"/>
      <c r="BB98" s="311"/>
    </row>
    <row r="99" spans="1:65" ht="12.75">
      <c r="A99" s="258"/>
      <c r="B99" s="259"/>
      <c r="C99" s="259"/>
      <c r="D99" s="259"/>
      <c r="E99" s="260"/>
      <c r="F99" s="318" t="s">
        <v>84</v>
      </c>
      <c r="G99" s="319"/>
      <c r="H99" s="319"/>
      <c r="I99" s="319"/>
      <c r="J99" s="319"/>
      <c r="K99" s="319"/>
      <c r="L99" s="319"/>
      <c r="M99" s="319"/>
      <c r="N99" s="319"/>
      <c r="O99" s="319"/>
      <c r="P99" s="319"/>
      <c r="Q99" s="319"/>
      <c r="R99" s="319"/>
      <c r="S99" s="319"/>
      <c r="T99" s="319"/>
      <c r="U99" s="319"/>
      <c r="V99" s="319"/>
      <c r="W99" s="319"/>
      <c r="X99" s="319"/>
      <c r="Y99" s="319"/>
      <c r="Z99" s="319"/>
      <c r="AA99" s="56">
        <v>1700</v>
      </c>
      <c r="AB99" s="255">
        <f>AB80+AB87+AB98-1</f>
        <v>2885811.7339999997</v>
      </c>
      <c r="AC99" s="256"/>
      <c r="AD99" s="256"/>
      <c r="AE99" s="256"/>
      <c r="AF99" s="256"/>
      <c r="AG99" s="256"/>
      <c r="AH99" s="256"/>
      <c r="AI99" s="256"/>
      <c r="AJ99" s="257"/>
      <c r="AK99" s="255">
        <f>AK80+AK87+AK98</f>
        <v>2098091</v>
      </c>
      <c r="AL99" s="256"/>
      <c r="AM99" s="256"/>
      <c r="AN99" s="256"/>
      <c r="AO99" s="256"/>
      <c r="AP99" s="256"/>
      <c r="AQ99" s="256"/>
      <c r="AR99" s="256"/>
      <c r="AS99" s="257"/>
      <c r="AT99" s="255">
        <f>AT80+AT87+AT98</f>
        <v>1990373</v>
      </c>
      <c r="AU99" s="256"/>
      <c r="AV99" s="256"/>
      <c r="AW99" s="256"/>
      <c r="AX99" s="256"/>
      <c r="AY99" s="256"/>
      <c r="AZ99" s="256"/>
      <c r="BA99" s="256"/>
      <c r="BB99" s="257"/>
      <c r="BE99" s="320">
        <f>AB99-AB59</f>
        <v>-0.5870000007562339</v>
      </c>
      <c r="BF99" s="321"/>
      <c r="BG99" s="321"/>
      <c r="BH99" s="321"/>
      <c r="BI99" s="321"/>
      <c r="BJ99" s="321"/>
      <c r="BK99" s="321"/>
      <c r="BL99" s="321"/>
      <c r="BM99" s="321"/>
    </row>
    <row r="103" spans="1:52" s="66" customFormat="1" ht="12.75" customHeight="1">
      <c r="A103" s="65" t="s">
        <v>115</v>
      </c>
      <c r="B103" s="65"/>
      <c r="C103" s="65"/>
      <c r="D103" s="65"/>
      <c r="E103" s="65"/>
      <c r="F103" s="65"/>
      <c r="G103" s="65"/>
      <c r="H103" s="136"/>
      <c r="I103" s="136"/>
      <c r="J103" s="136"/>
      <c r="K103" s="136"/>
      <c r="L103" s="136"/>
      <c r="M103" s="65"/>
      <c r="N103" s="106" t="s">
        <v>116</v>
      </c>
      <c r="O103" s="106"/>
      <c r="P103" s="106"/>
      <c r="Q103" s="106"/>
      <c r="R103" s="106"/>
      <c r="S103" s="106"/>
      <c r="T103" s="106"/>
      <c r="U103" s="106"/>
      <c r="V103" s="106"/>
      <c r="W103" s="106"/>
      <c r="AA103" s="322" t="s">
        <v>117</v>
      </c>
      <c r="AB103" s="322"/>
      <c r="AC103" s="322"/>
      <c r="AD103" s="322"/>
      <c r="AE103" s="322"/>
      <c r="AF103" s="322"/>
      <c r="AG103" s="322"/>
      <c r="AH103" s="322"/>
      <c r="AI103" s="322"/>
      <c r="AJ103" s="65"/>
      <c r="AK103" s="136"/>
      <c r="AL103" s="136"/>
      <c r="AM103" s="136"/>
      <c r="AN103" s="136"/>
      <c r="AO103" s="136"/>
      <c r="AP103" s="65"/>
      <c r="AQ103" s="106" t="s">
        <v>118</v>
      </c>
      <c r="AR103" s="106"/>
      <c r="AS103" s="106"/>
      <c r="AT103" s="106"/>
      <c r="AU103" s="106"/>
      <c r="AV103" s="106"/>
      <c r="AW103" s="106"/>
      <c r="AX103" s="106"/>
      <c r="AY103" s="106"/>
      <c r="AZ103" s="106"/>
    </row>
    <row r="104" spans="1:52" ht="11.25">
      <c r="A104" s="67"/>
      <c r="B104" s="67"/>
      <c r="C104" s="67"/>
      <c r="D104" s="67"/>
      <c r="E104" s="67"/>
      <c r="F104" s="67"/>
      <c r="G104" s="67"/>
      <c r="H104" s="326" t="s">
        <v>119</v>
      </c>
      <c r="I104" s="326"/>
      <c r="J104" s="326"/>
      <c r="K104" s="326"/>
      <c r="L104" s="326"/>
      <c r="M104" s="67"/>
      <c r="N104" s="326" t="s">
        <v>120</v>
      </c>
      <c r="O104" s="326"/>
      <c r="P104" s="326"/>
      <c r="Q104" s="326"/>
      <c r="R104" s="326"/>
      <c r="S104" s="326"/>
      <c r="T104" s="326"/>
      <c r="U104" s="326"/>
      <c r="V104" s="326"/>
      <c r="W104" s="326"/>
      <c r="AB104" s="67"/>
      <c r="AC104" s="67"/>
      <c r="AD104" s="67"/>
      <c r="AE104" s="67"/>
      <c r="AF104" s="67"/>
      <c r="AG104" s="67"/>
      <c r="AH104" s="67"/>
      <c r="AI104" s="67"/>
      <c r="AJ104" s="67"/>
      <c r="AK104" s="326" t="s">
        <v>119</v>
      </c>
      <c r="AL104" s="326"/>
      <c r="AM104" s="326"/>
      <c r="AN104" s="326"/>
      <c r="AO104" s="326"/>
      <c r="AP104" s="67"/>
      <c r="AQ104" s="326" t="s">
        <v>120</v>
      </c>
      <c r="AR104" s="326"/>
      <c r="AS104" s="326"/>
      <c r="AT104" s="326"/>
      <c r="AU104" s="326"/>
      <c r="AV104" s="326"/>
      <c r="AW104" s="326"/>
      <c r="AX104" s="326"/>
      <c r="AY104" s="326"/>
      <c r="AZ104" s="326"/>
    </row>
    <row r="105" spans="1:46" ht="11.2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9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</row>
    <row r="106" spans="1:46" ht="12">
      <c r="A106" s="15" t="s">
        <v>121</v>
      </c>
      <c r="B106" s="123" t="s">
        <v>11</v>
      </c>
      <c r="C106" s="123"/>
      <c r="D106" s="70" t="s">
        <v>122</v>
      </c>
      <c r="E106" s="125" t="s">
        <v>183</v>
      </c>
      <c r="F106" s="125"/>
      <c r="G106" s="125"/>
      <c r="H106" s="125"/>
      <c r="I106" s="125"/>
      <c r="J106" s="125"/>
      <c r="K106" s="71"/>
      <c r="L106" s="72" t="s">
        <v>38</v>
      </c>
      <c r="M106" s="324" t="s">
        <v>123</v>
      </c>
      <c r="N106" s="324"/>
      <c r="O106" s="73" t="s">
        <v>6</v>
      </c>
      <c r="P106" s="71"/>
      <c r="Q106" s="71"/>
      <c r="R106" s="13"/>
      <c r="S106" s="13"/>
      <c r="T106" s="13"/>
      <c r="U106" s="13"/>
      <c r="V106" s="13"/>
      <c r="W106" s="13"/>
      <c r="X106" s="13"/>
      <c r="Y106" s="13"/>
      <c r="Z106" s="13"/>
      <c r="AA106" s="14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</row>
    <row r="107" spans="1:54" ht="1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4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</row>
    <row r="108" spans="1:54" ht="1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4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</row>
    <row r="118" ht="11.25" hidden="1"/>
    <row r="119" ht="11.25" hidden="1"/>
    <row r="120" ht="11.25" hidden="1">
      <c r="A120" s="1" t="s">
        <v>124</v>
      </c>
    </row>
    <row r="121" spans="1:54" ht="11.25" hidden="1">
      <c r="A121" s="74" t="s">
        <v>125</v>
      </c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5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</row>
    <row r="122" spans="1:54" ht="72.75" customHeight="1" hidden="1">
      <c r="A122" s="325" t="s">
        <v>126</v>
      </c>
      <c r="B122" s="325"/>
      <c r="C122" s="325"/>
      <c r="D122" s="325"/>
      <c r="E122" s="325"/>
      <c r="F122" s="325"/>
      <c r="G122" s="325"/>
      <c r="H122" s="325"/>
      <c r="I122" s="325"/>
      <c r="J122" s="325"/>
      <c r="K122" s="325"/>
      <c r="L122" s="325"/>
      <c r="M122" s="325"/>
      <c r="N122" s="325"/>
      <c r="O122" s="325"/>
      <c r="P122" s="325"/>
      <c r="Q122" s="325"/>
      <c r="R122" s="325"/>
      <c r="S122" s="325"/>
      <c r="T122" s="325"/>
      <c r="U122" s="325"/>
      <c r="V122" s="325"/>
      <c r="W122" s="325"/>
      <c r="X122" s="325"/>
      <c r="Y122" s="325"/>
      <c r="Z122" s="325"/>
      <c r="AA122" s="325"/>
      <c r="AB122" s="325"/>
      <c r="AC122" s="325"/>
      <c r="AD122" s="325"/>
      <c r="AE122" s="325"/>
      <c r="AF122" s="325"/>
      <c r="AG122" s="325"/>
      <c r="AH122" s="325"/>
      <c r="AI122" s="325"/>
      <c r="AJ122" s="325"/>
      <c r="AK122" s="325"/>
      <c r="AL122" s="325"/>
      <c r="AM122" s="325"/>
      <c r="AN122" s="325"/>
      <c r="AO122" s="325"/>
      <c r="AP122" s="325"/>
      <c r="AQ122" s="325"/>
      <c r="AR122" s="325"/>
      <c r="AS122" s="325"/>
      <c r="AT122" s="325"/>
      <c r="AU122" s="325"/>
      <c r="AV122" s="325"/>
      <c r="AW122" s="325"/>
      <c r="AX122" s="325"/>
      <c r="AY122" s="325"/>
      <c r="AZ122" s="325"/>
      <c r="BA122" s="325"/>
      <c r="BB122" s="325"/>
    </row>
    <row r="123" spans="1:54" ht="11.25" hidden="1">
      <c r="A123" s="74" t="s">
        <v>127</v>
      </c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5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</row>
    <row r="124" spans="1:54" ht="11.25" hidden="1">
      <c r="A124" s="74" t="s">
        <v>128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5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</row>
    <row r="125" spans="1:54" ht="11.25" hidden="1">
      <c r="A125" s="74" t="s">
        <v>129</v>
      </c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5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</row>
    <row r="126" spans="1:54" ht="11.25" hidden="1">
      <c r="A126" s="323" t="s">
        <v>130</v>
      </c>
      <c r="B126" s="323"/>
      <c r="C126" s="323"/>
      <c r="D126" s="323"/>
      <c r="E126" s="323"/>
      <c r="F126" s="323"/>
      <c r="G126" s="323"/>
      <c r="H126" s="323"/>
      <c r="I126" s="323"/>
      <c r="J126" s="323"/>
      <c r="K126" s="323"/>
      <c r="L126" s="323"/>
      <c r="M126" s="323"/>
      <c r="N126" s="323"/>
      <c r="O126" s="323"/>
      <c r="P126" s="323"/>
      <c r="Q126" s="323"/>
      <c r="R126" s="323"/>
      <c r="S126" s="323"/>
      <c r="T126" s="323"/>
      <c r="U126" s="323"/>
      <c r="V126" s="323"/>
      <c r="W126" s="323"/>
      <c r="X126" s="323"/>
      <c r="Y126" s="323"/>
      <c r="Z126" s="323"/>
      <c r="AA126" s="323"/>
      <c r="AB126" s="323"/>
      <c r="AC126" s="323"/>
      <c r="AD126" s="323"/>
      <c r="AE126" s="323"/>
      <c r="AF126" s="323"/>
      <c r="AG126" s="323"/>
      <c r="AH126" s="323"/>
      <c r="AI126" s="323"/>
      <c r="AJ126" s="323"/>
      <c r="AK126" s="323"/>
      <c r="AL126" s="323"/>
      <c r="AM126" s="323"/>
      <c r="AN126" s="323"/>
      <c r="AO126" s="323"/>
      <c r="AP126" s="323"/>
      <c r="AQ126" s="323"/>
      <c r="AR126" s="323"/>
      <c r="AS126" s="323"/>
      <c r="AT126" s="323"/>
      <c r="AU126" s="323"/>
      <c r="AV126" s="323"/>
      <c r="AW126" s="323"/>
      <c r="AX126" s="323"/>
      <c r="AY126" s="323"/>
      <c r="AZ126" s="323"/>
      <c r="BA126" s="323"/>
      <c r="BB126" s="323"/>
    </row>
    <row r="127" spans="1:54" ht="11.25" hidden="1">
      <c r="A127" s="323"/>
      <c r="B127" s="323"/>
      <c r="C127" s="323"/>
      <c r="D127" s="323"/>
      <c r="E127" s="323"/>
      <c r="F127" s="323"/>
      <c r="G127" s="323"/>
      <c r="H127" s="323"/>
      <c r="I127" s="323"/>
      <c r="J127" s="323"/>
      <c r="K127" s="323"/>
      <c r="L127" s="323"/>
      <c r="M127" s="323"/>
      <c r="N127" s="323"/>
      <c r="O127" s="323"/>
      <c r="P127" s="323"/>
      <c r="Q127" s="323"/>
      <c r="R127" s="323"/>
      <c r="S127" s="323"/>
      <c r="T127" s="323"/>
      <c r="U127" s="323"/>
      <c r="V127" s="323"/>
      <c r="W127" s="323"/>
      <c r="X127" s="323"/>
      <c r="Y127" s="323"/>
      <c r="Z127" s="323"/>
      <c r="AA127" s="323"/>
      <c r="AB127" s="323"/>
      <c r="AC127" s="323"/>
      <c r="AD127" s="323"/>
      <c r="AE127" s="323"/>
      <c r="AF127" s="323"/>
      <c r="AG127" s="323"/>
      <c r="AH127" s="323"/>
      <c r="AI127" s="323"/>
      <c r="AJ127" s="323"/>
      <c r="AK127" s="323"/>
      <c r="AL127" s="323"/>
      <c r="AM127" s="323"/>
      <c r="AN127" s="323"/>
      <c r="AO127" s="323"/>
      <c r="AP127" s="323"/>
      <c r="AQ127" s="323"/>
      <c r="AR127" s="323"/>
      <c r="AS127" s="323"/>
      <c r="AT127" s="323"/>
      <c r="AU127" s="323"/>
      <c r="AV127" s="323"/>
      <c r="AW127" s="323"/>
      <c r="AX127" s="323"/>
      <c r="AY127" s="323"/>
      <c r="AZ127" s="323"/>
      <c r="BA127" s="323"/>
      <c r="BB127" s="323"/>
    </row>
    <row r="128" spans="1:54" ht="11.25" hidden="1">
      <c r="A128" s="323"/>
      <c r="B128" s="323"/>
      <c r="C128" s="323"/>
      <c r="D128" s="323"/>
      <c r="E128" s="323"/>
      <c r="F128" s="323"/>
      <c r="G128" s="323"/>
      <c r="H128" s="323"/>
      <c r="I128" s="323"/>
      <c r="J128" s="323"/>
      <c r="K128" s="323"/>
      <c r="L128" s="323"/>
      <c r="M128" s="323"/>
      <c r="N128" s="323"/>
      <c r="O128" s="323"/>
      <c r="P128" s="323"/>
      <c r="Q128" s="323"/>
      <c r="R128" s="323"/>
      <c r="S128" s="323"/>
      <c r="T128" s="323"/>
      <c r="U128" s="323"/>
      <c r="V128" s="323"/>
      <c r="W128" s="323"/>
      <c r="X128" s="323"/>
      <c r="Y128" s="323"/>
      <c r="Z128" s="323"/>
      <c r="AA128" s="323"/>
      <c r="AB128" s="323"/>
      <c r="AC128" s="323"/>
      <c r="AD128" s="323"/>
      <c r="AE128" s="323"/>
      <c r="AF128" s="323"/>
      <c r="AG128" s="323"/>
      <c r="AH128" s="323"/>
      <c r="AI128" s="323"/>
      <c r="AJ128" s="323"/>
      <c r="AK128" s="323"/>
      <c r="AL128" s="323"/>
      <c r="AM128" s="323"/>
      <c r="AN128" s="323"/>
      <c r="AO128" s="323"/>
      <c r="AP128" s="323"/>
      <c r="AQ128" s="323"/>
      <c r="AR128" s="323"/>
      <c r="AS128" s="323"/>
      <c r="AT128" s="323"/>
      <c r="AU128" s="323"/>
      <c r="AV128" s="323"/>
      <c r="AW128" s="323"/>
      <c r="AX128" s="323"/>
      <c r="AY128" s="323"/>
      <c r="AZ128" s="323"/>
      <c r="BA128" s="323"/>
      <c r="BB128" s="323"/>
    </row>
    <row r="129" spans="1:54" ht="11.25" hidden="1">
      <c r="A129" s="323"/>
      <c r="B129" s="323"/>
      <c r="C129" s="323"/>
      <c r="D129" s="323"/>
      <c r="E129" s="323"/>
      <c r="F129" s="323"/>
      <c r="G129" s="323"/>
      <c r="H129" s="323"/>
      <c r="I129" s="323"/>
      <c r="J129" s="323"/>
      <c r="K129" s="323"/>
      <c r="L129" s="323"/>
      <c r="M129" s="323"/>
      <c r="N129" s="323"/>
      <c r="O129" s="323"/>
      <c r="P129" s="323"/>
      <c r="Q129" s="323"/>
      <c r="R129" s="323"/>
      <c r="S129" s="323"/>
      <c r="T129" s="323"/>
      <c r="U129" s="323"/>
      <c r="V129" s="323"/>
      <c r="W129" s="323"/>
      <c r="X129" s="323"/>
      <c r="Y129" s="323"/>
      <c r="Z129" s="323"/>
      <c r="AA129" s="323"/>
      <c r="AB129" s="323"/>
      <c r="AC129" s="323"/>
      <c r="AD129" s="323"/>
      <c r="AE129" s="323"/>
      <c r="AF129" s="323"/>
      <c r="AG129" s="323"/>
      <c r="AH129" s="323"/>
      <c r="AI129" s="323"/>
      <c r="AJ129" s="323"/>
      <c r="AK129" s="323"/>
      <c r="AL129" s="323"/>
      <c r="AM129" s="323"/>
      <c r="AN129" s="323"/>
      <c r="AO129" s="323"/>
      <c r="AP129" s="323"/>
      <c r="AQ129" s="323"/>
      <c r="AR129" s="323"/>
      <c r="AS129" s="323"/>
      <c r="AT129" s="323"/>
      <c r="AU129" s="323"/>
      <c r="AV129" s="323"/>
      <c r="AW129" s="323"/>
      <c r="AX129" s="323"/>
      <c r="AY129" s="323"/>
      <c r="AZ129" s="323"/>
      <c r="BA129" s="323"/>
      <c r="BB129" s="323"/>
    </row>
    <row r="130" spans="1:54" ht="11.25" hidden="1">
      <c r="A130" s="323"/>
      <c r="B130" s="323"/>
      <c r="C130" s="323"/>
      <c r="D130" s="323"/>
      <c r="E130" s="323"/>
      <c r="F130" s="323"/>
      <c r="G130" s="323"/>
      <c r="H130" s="323"/>
      <c r="I130" s="323"/>
      <c r="J130" s="323"/>
      <c r="K130" s="323"/>
      <c r="L130" s="323"/>
      <c r="M130" s="323"/>
      <c r="N130" s="323"/>
      <c r="O130" s="323"/>
      <c r="P130" s="323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  <c r="AA130" s="323"/>
      <c r="AB130" s="323"/>
      <c r="AC130" s="323"/>
      <c r="AD130" s="323"/>
      <c r="AE130" s="323"/>
      <c r="AF130" s="323"/>
      <c r="AG130" s="323"/>
      <c r="AH130" s="323"/>
      <c r="AI130" s="323"/>
      <c r="AJ130" s="323"/>
      <c r="AK130" s="323"/>
      <c r="AL130" s="323"/>
      <c r="AM130" s="323"/>
      <c r="AN130" s="323"/>
      <c r="AO130" s="323"/>
      <c r="AP130" s="323"/>
      <c r="AQ130" s="323"/>
      <c r="AR130" s="323"/>
      <c r="AS130" s="323"/>
      <c r="AT130" s="323"/>
      <c r="AU130" s="323"/>
      <c r="AV130" s="323"/>
      <c r="AW130" s="323"/>
      <c r="AX130" s="323"/>
      <c r="AY130" s="323"/>
      <c r="AZ130" s="323"/>
      <c r="BA130" s="323"/>
      <c r="BB130" s="323"/>
    </row>
    <row r="131" spans="1:54" ht="11.25" hidden="1">
      <c r="A131" s="74" t="s">
        <v>131</v>
      </c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5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</row>
    <row r="132" ht="11.25" hidden="1"/>
    <row r="133" ht="11.25" hidden="1"/>
  </sheetData>
  <sheetProtection/>
  <mergeCells count="389">
    <mergeCell ref="A126:BB130"/>
    <mergeCell ref="B106:C106"/>
    <mergeCell ref="E106:J106"/>
    <mergeCell ref="M106:N106"/>
    <mergeCell ref="A122:BB122"/>
    <mergeCell ref="H104:L104"/>
    <mergeCell ref="N104:W104"/>
    <mergeCell ref="AK104:AO104"/>
    <mergeCell ref="AQ104:AZ104"/>
    <mergeCell ref="AT99:BB99"/>
    <mergeCell ref="BE99:BM99"/>
    <mergeCell ref="H103:L103"/>
    <mergeCell ref="N103:W103"/>
    <mergeCell ref="AA103:AI103"/>
    <mergeCell ref="AK103:AO103"/>
    <mergeCell ref="AQ103:AZ103"/>
    <mergeCell ref="A99:E99"/>
    <mergeCell ref="F99:Z99"/>
    <mergeCell ref="AB99:AJ99"/>
    <mergeCell ref="AK99:AS99"/>
    <mergeCell ref="AT97:BB97"/>
    <mergeCell ref="A98:E98"/>
    <mergeCell ref="F98:Z98"/>
    <mergeCell ref="AB98:AJ98"/>
    <mergeCell ref="AK98:AS98"/>
    <mergeCell ref="AT98:BB98"/>
    <mergeCell ref="A97:E97"/>
    <mergeCell ref="F97:Z97"/>
    <mergeCell ref="AB97:AJ97"/>
    <mergeCell ref="AK97:AS97"/>
    <mergeCell ref="AT95:BB95"/>
    <mergeCell ref="A96:E96"/>
    <mergeCell ref="F96:Z96"/>
    <mergeCell ref="AB96:AJ96"/>
    <mergeCell ref="AK96:AS96"/>
    <mergeCell ref="AT96:BB96"/>
    <mergeCell ref="A95:E95"/>
    <mergeCell ref="F95:Z95"/>
    <mergeCell ref="AB95:AJ95"/>
    <mergeCell ref="AK95:AS95"/>
    <mergeCell ref="AT93:BB93"/>
    <mergeCell ref="A94:E94"/>
    <mergeCell ref="F94:Z94"/>
    <mergeCell ref="AB94:AI94"/>
    <mergeCell ref="AK94:AS94"/>
    <mergeCell ref="AT94:BB94"/>
    <mergeCell ref="A93:E93"/>
    <mergeCell ref="F93:Z93"/>
    <mergeCell ref="AB93:AJ93"/>
    <mergeCell ref="AK93:AS93"/>
    <mergeCell ref="AT91:BB91"/>
    <mergeCell ref="A92:E92"/>
    <mergeCell ref="F92:Z92"/>
    <mergeCell ref="AB92:AJ92"/>
    <mergeCell ref="AK92:AS92"/>
    <mergeCell ref="AT92:BB92"/>
    <mergeCell ref="A91:E91"/>
    <mergeCell ref="F91:Z91"/>
    <mergeCell ref="AB91:AJ91"/>
    <mergeCell ref="AK91:AS91"/>
    <mergeCell ref="AT88:BB90"/>
    <mergeCell ref="A89:E89"/>
    <mergeCell ref="F89:Z89"/>
    <mergeCell ref="A90:E90"/>
    <mergeCell ref="F90:Z90"/>
    <mergeCell ref="A88:E88"/>
    <mergeCell ref="F88:Z88"/>
    <mergeCell ref="AB88:AJ90"/>
    <mergeCell ref="AK88:AS90"/>
    <mergeCell ref="AT86:BB86"/>
    <mergeCell ref="BC86:CM86"/>
    <mergeCell ref="A87:E87"/>
    <mergeCell ref="F87:Z87"/>
    <mergeCell ref="AB87:AJ87"/>
    <mergeCell ref="AK87:AS87"/>
    <mergeCell ref="AT87:BB87"/>
    <mergeCell ref="A86:E86"/>
    <mergeCell ref="F86:Z86"/>
    <mergeCell ref="AB86:AJ86"/>
    <mergeCell ref="AK86:AS86"/>
    <mergeCell ref="AT84:BB84"/>
    <mergeCell ref="A85:E85"/>
    <mergeCell ref="F85:Z85"/>
    <mergeCell ref="AB85:AJ85"/>
    <mergeCell ref="AK85:AS85"/>
    <mergeCell ref="AT85:BB85"/>
    <mergeCell ref="A84:E84"/>
    <mergeCell ref="F84:Z84"/>
    <mergeCell ref="AB84:AJ84"/>
    <mergeCell ref="AK84:AS84"/>
    <mergeCell ref="AT81:BB83"/>
    <mergeCell ref="A82:E82"/>
    <mergeCell ref="F82:Z82"/>
    <mergeCell ref="A83:E83"/>
    <mergeCell ref="F83:Z83"/>
    <mergeCell ref="A81:E81"/>
    <mergeCell ref="F81:Z81"/>
    <mergeCell ref="AB81:AJ83"/>
    <mergeCell ref="AK81:AS83"/>
    <mergeCell ref="AT78:BB79"/>
    <mergeCell ref="F79:Z79"/>
    <mergeCell ref="BE79:CD79"/>
    <mergeCell ref="BE80:BK80"/>
    <mergeCell ref="A80:E80"/>
    <mergeCell ref="F80:Z80"/>
    <mergeCell ref="AB80:AJ80"/>
    <mergeCell ref="AK80:AS80"/>
    <mergeCell ref="AT80:BB80"/>
    <mergeCell ref="A78:E79"/>
    <mergeCell ref="F78:Z78"/>
    <mergeCell ref="AB78:AJ79"/>
    <mergeCell ref="AK78:AS79"/>
    <mergeCell ref="AT76:BB76"/>
    <mergeCell ref="A77:E77"/>
    <mergeCell ref="F77:Z77"/>
    <mergeCell ref="AB77:AI77"/>
    <mergeCell ref="AK77:AS77"/>
    <mergeCell ref="AT77:BB77"/>
    <mergeCell ref="A76:E76"/>
    <mergeCell ref="F76:Z76"/>
    <mergeCell ref="AB76:AI76"/>
    <mergeCell ref="AK76:AS76"/>
    <mergeCell ref="AT74:BB74"/>
    <mergeCell ref="A75:E75"/>
    <mergeCell ref="F75:Z75"/>
    <mergeCell ref="AB75:AJ75"/>
    <mergeCell ref="AK75:AS75"/>
    <mergeCell ref="AT75:BB75"/>
    <mergeCell ref="A74:E74"/>
    <mergeCell ref="F74:Z74"/>
    <mergeCell ref="AB74:AJ74"/>
    <mergeCell ref="AK74:AS74"/>
    <mergeCell ref="AT71:BB72"/>
    <mergeCell ref="F72:Z72"/>
    <mergeCell ref="AT73:BB73"/>
    <mergeCell ref="AK71:AS72"/>
    <mergeCell ref="A73:E73"/>
    <mergeCell ref="F73:Z73"/>
    <mergeCell ref="AB73:AJ73"/>
    <mergeCell ref="AK73:AS73"/>
    <mergeCell ref="A71:E72"/>
    <mergeCell ref="F71:Z71"/>
    <mergeCell ref="A66:E66"/>
    <mergeCell ref="A67:E67"/>
    <mergeCell ref="F67:Z67"/>
    <mergeCell ref="AK66:AS70"/>
    <mergeCell ref="AB71:AJ72"/>
    <mergeCell ref="A69:E69"/>
    <mergeCell ref="F69:Z69"/>
    <mergeCell ref="A70:E70"/>
    <mergeCell ref="F70:Z70"/>
    <mergeCell ref="A68:E68"/>
    <mergeCell ref="AT66:BB70"/>
    <mergeCell ref="F65:Z65"/>
    <mergeCell ref="AB65:AJ65"/>
    <mergeCell ref="AK65:AS65"/>
    <mergeCell ref="F66:Z66"/>
    <mergeCell ref="AB66:AJ70"/>
    <mergeCell ref="F68:Z68"/>
    <mergeCell ref="AD64:AG64"/>
    <mergeCell ref="AN64:AP64"/>
    <mergeCell ref="AM63:AS63"/>
    <mergeCell ref="AT63:AV63"/>
    <mergeCell ref="AW64:AY64"/>
    <mergeCell ref="AT65:BB65"/>
    <mergeCell ref="AW63:BB63"/>
    <mergeCell ref="A59:E59"/>
    <mergeCell ref="F59:Z59"/>
    <mergeCell ref="F63:Z63"/>
    <mergeCell ref="AB63:AC63"/>
    <mergeCell ref="AD63:AI63"/>
    <mergeCell ref="AB59:AJ59"/>
    <mergeCell ref="AK59:AS59"/>
    <mergeCell ref="A63:E65"/>
    <mergeCell ref="F64:Z64"/>
    <mergeCell ref="AT57:BB57"/>
    <mergeCell ref="BC57:CS57"/>
    <mergeCell ref="AT58:BB58"/>
    <mergeCell ref="AT59:BB59"/>
    <mergeCell ref="A58:E58"/>
    <mergeCell ref="F58:Z58"/>
    <mergeCell ref="AB58:AJ58"/>
    <mergeCell ref="AK58:AS58"/>
    <mergeCell ref="A57:E57"/>
    <mergeCell ref="F57:Z57"/>
    <mergeCell ref="AB57:AJ57"/>
    <mergeCell ref="AK57:AS57"/>
    <mergeCell ref="AT55:BB55"/>
    <mergeCell ref="A56:E56"/>
    <mergeCell ref="F56:Z56"/>
    <mergeCell ref="AB56:AI56"/>
    <mergeCell ref="AK56:AS56"/>
    <mergeCell ref="AT56:BB56"/>
    <mergeCell ref="A55:E55"/>
    <mergeCell ref="F55:Z55"/>
    <mergeCell ref="AB55:AI55"/>
    <mergeCell ref="AK55:AS55"/>
    <mergeCell ref="BC53:CA53"/>
    <mergeCell ref="A54:E54"/>
    <mergeCell ref="F54:Z54"/>
    <mergeCell ref="AB54:AI54"/>
    <mergeCell ref="AK54:AS54"/>
    <mergeCell ref="AT54:BB54"/>
    <mergeCell ref="AT52:BB52"/>
    <mergeCell ref="A53:E53"/>
    <mergeCell ref="F53:Z53"/>
    <mergeCell ref="AB53:AJ53"/>
    <mergeCell ref="AK53:AS53"/>
    <mergeCell ref="AT53:BB53"/>
    <mergeCell ref="A52:E52"/>
    <mergeCell ref="F52:Z52"/>
    <mergeCell ref="AB52:AJ52"/>
    <mergeCell ref="AK52:AS52"/>
    <mergeCell ref="AT50:BB50"/>
    <mergeCell ref="A51:E51"/>
    <mergeCell ref="F51:Z51"/>
    <mergeCell ref="AB51:AI51"/>
    <mergeCell ref="AK51:AS51"/>
    <mergeCell ref="AT51:BB51"/>
    <mergeCell ref="A50:E50"/>
    <mergeCell ref="F50:Z50"/>
    <mergeCell ref="AB50:AI50"/>
    <mergeCell ref="AK50:AS50"/>
    <mergeCell ref="A49:E49"/>
    <mergeCell ref="F49:Z49"/>
    <mergeCell ref="AB49:AI49"/>
    <mergeCell ref="AK49:AS49"/>
    <mergeCell ref="AT49:BB49"/>
    <mergeCell ref="A48:E48"/>
    <mergeCell ref="F48:Z48"/>
    <mergeCell ref="AB48:AJ48"/>
    <mergeCell ref="AK48:AS48"/>
    <mergeCell ref="BC45:CR45"/>
    <mergeCell ref="A46:E46"/>
    <mergeCell ref="F46:Z46"/>
    <mergeCell ref="AB46:AJ46"/>
    <mergeCell ref="AK46:AS46"/>
    <mergeCell ref="AT46:BB46"/>
    <mergeCell ref="AT44:BB44"/>
    <mergeCell ref="A45:E45"/>
    <mergeCell ref="F45:Z45"/>
    <mergeCell ref="AB45:AJ45"/>
    <mergeCell ref="AK45:AS45"/>
    <mergeCell ref="AT45:BB45"/>
    <mergeCell ref="A44:E44"/>
    <mergeCell ref="F44:Z44"/>
    <mergeCell ref="AB44:AI44"/>
    <mergeCell ref="AK44:AS44"/>
    <mergeCell ref="AT42:BB42"/>
    <mergeCell ref="A43:E43"/>
    <mergeCell ref="F43:Z43"/>
    <mergeCell ref="AB43:AJ43"/>
    <mergeCell ref="AK43:AS43"/>
    <mergeCell ref="AT43:BB43"/>
    <mergeCell ref="A42:E42"/>
    <mergeCell ref="F42:Z42"/>
    <mergeCell ref="AB42:AJ42"/>
    <mergeCell ref="AK42:AS42"/>
    <mergeCell ref="AK41:AS41"/>
    <mergeCell ref="AT41:BB41"/>
    <mergeCell ref="A39:E39"/>
    <mergeCell ref="F39:Z39"/>
    <mergeCell ref="F40:Z40"/>
    <mergeCell ref="A41:E41"/>
    <mergeCell ref="F41:Z41"/>
    <mergeCell ref="AB41:AJ41"/>
    <mergeCell ref="AB39:AJ40"/>
    <mergeCell ref="AK39:AS40"/>
    <mergeCell ref="BC37:DC37"/>
    <mergeCell ref="A38:E38"/>
    <mergeCell ref="F38:Z38"/>
    <mergeCell ref="AB38:AJ38"/>
    <mergeCell ref="AK38:AS38"/>
    <mergeCell ref="AT38:BB38"/>
    <mergeCell ref="AT39:BB40"/>
    <mergeCell ref="A40:E40"/>
    <mergeCell ref="AT36:BB36"/>
    <mergeCell ref="A37:E37"/>
    <mergeCell ref="F37:Z37"/>
    <mergeCell ref="AB37:AJ37"/>
    <mergeCell ref="AK37:AS37"/>
    <mergeCell ref="AT37:BB37"/>
    <mergeCell ref="A36:E36"/>
    <mergeCell ref="F36:Z36"/>
    <mergeCell ref="AB36:AJ36"/>
    <mergeCell ref="AK36:AS36"/>
    <mergeCell ref="AT34:BB34"/>
    <mergeCell ref="A35:E35"/>
    <mergeCell ref="F35:Z35"/>
    <mergeCell ref="AB35:AI35"/>
    <mergeCell ref="AK35:AS35"/>
    <mergeCell ref="AT35:BB35"/>
    <mergeCell ref="A34:E34"/>
    <mergeCell ref="F34:Z34"/>
    <mergeCell ref="AB34:AI34"/>
    <mergeCell ref="AK34:AS34"/>
    <mergeCell ref="AK31:AS32"/>
    <mergeCell ref="AT31:BB32"/>
    <mergeCell ref="AT33:BB33"/>
    <mergeCell ref="A33:E33"/>
    <mergeCell ref="F33:Z33"/>
    <mergeCell ref="AB33:AJ33"/>
    <mergeCell ref="AK33:AS33"/>
    <mergeCell ref="A31:E32"/>
    <mergeCell ref="F31:Z32"/>
    <mergeCell ref="AA31:AA32"/>
    <mergeCell ref="AB31:AJ32"/>
    <mergeCell ref="AT29:BB29"/>
    <mergeCell ref="A30:E30"/>
    <mergeCell ref="F30:Z30"/>
    <mergeCell ref="AB30:AI30"/>
    <mergeCell ref="AK30:AS30"/>
    <mergeCell ref="AT30:BB30"/>
    <mergeCell ref="A29:E29"/>
    <mergeCell ref="F29:Z29"/>
    <mergeCell ref="AB29:AJ29"/>
    <mergeCell ref="AK29:AS29"/>
    <mergeCell ref="BC27:DC27"/>
    <mergeCell ref="A28:E28"/>
    <mergeCell ref="F28:Z28"/>
    <mergeCell ref="AB28:AI28"/>
    <mergeCell ref="AK28:AS28"/>
    <mergeCell ref="AT28:BB28"/>
    <mergeCell ref="AB26:AJ26"/>
    <mergeCell ref="AK26:AS26"/>
    <mergeCell ref="AT26:BB26"/>
    <mergeCell ref="A27:E27"/>
    <mergeCell ref="F27:Z27"/>
    <mergeCell ref="AB27:AJ27"/>
    <mergeCell ref="AK27:AS27"/>
    <mergeCell ref="AT27:BB27"/>
    <mergeCell ref="A25:E25"/>
    <mergeCell ref="F25:Z25"/>
    <mergeCell ref="A26:E26"/>
    <mergeCell ref="F26:Z26"/>
    <mergeCell ref="AW21:BA21"/>
    <mergeCell ref="A22:E22"/>
    <mergeCell ref="F22:Z22"/>
    <mergeCell ref="AB22:AJ25"/>
    <mergeCell ref="AK22:AS25"/>
    <mergeCell ref="AT22:BB25"/>
    <mergeCell ref="A23:E23"/>
    <mergeCell ref="F23:Z23"/>
    <mergeCell ref="A24:E24"/>
    <mergeCell ref="F24:Z24"/>
    <mergeCell ref="F21:Z21"/>
    <mergeCell ref="AD21:AG21"/>
    <mergeCell ref="AN21:AP21"/>
    <mergeCell ref="A20:E21"/>
    <mergeCell ref="AQ15:BB15"/>
    <mergeCell ref="M16:AO16"/>
    <mergeCell ref="A17:AO17"/>
    <mergeCell ref="F20:Z20"/>
    <mergeCell ref="AB20:AC20"/>
    <mergeCell ref="AD20:AI20"/>
    <mergeCell ref="AM20:AS20"/>
    <mergeCell ref="AT20:AV20"/>
    <mergeCell ref="AW20:BB20"/>
    <mergeCell ref="AQ11:BB12"/>
    <mergeCell ref="J12:AJ12"/>
    <mergeCell ref="AC13:AO13"/>
    <mergeCell ref="AQ13:AV14"/>
    <mergeCell ref="AW13:BB14"/>
    <mergeCell ref="A14:AG14"/>
    <mergeCell ref="H9:AJ9"/>
    <mergeCell ref="AQ9:BB9"/>
    <mergeCell ref="X10:AL10"/>
    <mergeCell ref="AQ10:BB10"/>
    <mergeCell ref="AQ6:BB6"/>
    <mergeCell ref="AQ7:BB7"/>
    <mergeCell ref="AQ8:AT8"/>
    <mergeCell ref="AU8:AX8"/>
    <mergeCell ref="AY8:BB8"/>
    <mergeCell ref="A4:AO4"/>
    <mergeCell ref="A5:L6"/>
    <mergeCell ref="M5:X6"/>
    <mergeCell ref="Y5:AB6"/>
    <mergeCell ref="AC5:AE6"/>
    <mergeCell ref="AF5:AG6"/>
    <mergeCell ref="BG92:BN92"/>
    <mergeCell ref="BG93:BN93"/>
    <mergeCell ref="BF95:BT95"/>
    <mergeCell ref="BM80:BU80"/>
    <mergeCell ref="AT47:BB47"/>
    <mergeCell ref="A47:E47"/>
    <mergeCell ref="F47:Z47"/>
    <mergeCell ref="AB47:AI47"/>
    <mergeCell ref="AK47:AS47"/>
    <mergeCell ref="AT48:BB48"/>
  </mergeCells>
  <printOptions/>
  <pageMargins left="0.3937007874015748" right="0" top="0" bottom="0" header="0" footer="0"/>
  <pageSetup horizontalDpi="600" verticalDpi="600" orientation="portrait" paperSize="9" scale="97" r:id="rId1"/>
  <rowBreaks count="1" manualBreakCount="1">
    <brk id="49" max="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4">
      <selection activeCell="C35" sqref="C35"/>
    </sheetView>
  </sheetViews>
  <sheetFormatPr defaultColWidth="9.33203125" defaultRowHeight="12.75"/>
  <cols>
    <col min="1" max="1" width="70.16015625" style="77" customWidth="1"/>
    <col min="2" max="2" width="22.33203125" style="78" bestFit="1" customWidth="1"/>
    <col min="3" max="3" width="15.66015625" style="77" bestFit="1" customWidth="1"/>
    <col min="4" max="4" width="10" style="77" bestFit="1" customWidth="1"/>
    <col min="5" max="16384" width="9.33203125" style="77" customWidth="1"/>
  </cols>
  <sheetData>
    <row r="1" spans="1:3" ht="15.75">
      <c r="A1" s="327" t="s">
        <v>132</v>
      </c>
      <c r="B1" s="327"/>
      <c r="C1" s="327"/>
    </row>
    <row r="2" ht="15.75">
      <c r="A2" s="79" t="s">
        <v>133</v>
      </c>
    </row>
    <row r="3" spans="2:3" ht="15.75">
      <c r="B3" s="76" t="s">
        <v>134</v>
      </c>
      <c r="C3" s="76" t="s">
        <v>135</v>
      </c>
    </row>
    <row r="4" spans="1:3" ht="31.5">
      <c r="A4" s="77" t="s">
        <v>136</v>
      </c>
      <c r="B4" s="80" t="s">
        <v>137</v>
      </c>
      <c r="C4" s="81">
        <f>('[1]Свод'!D13-'[1]Свод'!E23)/1000</f>
        <v>1263618.04736</v>
      </c>
    </row>
    <row r="5" spans="1:3" ht="15.75">
      <c r="A5" s="77" t="s">
        <v>138</v>
      </c>
      <c r="B5" s="78" t="s">
        <v>139</v>
      </c>
      <c r="C5" s="81">
        <f>'[1]Свод'!D27/1000</f>
        <v>57533.29205</v>
      </c>
    </row>
    <row r="6" spans="1:3" ht="15.75">
      <c r="A6" s="77" t="s">
        <v>140</v>
      </c>
      <c r="B6" s="82" t="s">
        <v>141</v>
      </c>
      <c r="C6" s="81">
        <f>'[1]Свод'!D24/1000</f>
        <v>32870.52936</v>
      </c>
    </row>
    <row r="7" spans="2:3" ht="15.75">
      <c r="B7" s="83" t="s">
        <v>142</v>
      </c>
      <c r="C7" s="84">
        <f>SUM(C4:C6)</f>
        <v>1354021.86877</v>
      </c>
    </row>
    <row r="8" ht="15.75">
      <c r="A8" s="79" t="s">
        <v>143</v>
      </c>
    </row>
    <row r="9" spans="2:3" ht="15.75">
      <c r="B9" s="76" t="s">
        <v>134</v>
      </c>
      <c r="C9" s="76" t="s">
        <v>135</v>
      </c>
    </row>
    <row r="10" spans="1:3" ht="31.5">
      <c r="A10" s="77" t="s">
        <v>144</v>
      </c>
      <c r="B10" s="80" t="s">
        <v>145</v>
      </c>
      <c r="C10" s="81">
        <f>('[1]Свод'!D50-'[1]Свод'!E53)/1000</f>
        <v>65927.50856</v>
      </c>
    </row>
    <row r="11" spans="2:3" ht="15.75">
      <c r="B11" s="83" t="s">
        <v>142</v>
      </c>
      <c r="C11" s="84">
        <f>C10</f>
        <v>65927.50856</v>
      </c>
    </row>
    <row r="12" ht="15.75">
      <c r="A12" s="79" t="s">
        <v>146</v>
      </c>
    </row>
    <row r="14" spans="2:3" ht="15.75">
      <c r="B14" s="76" t="s">
        <v>134</v>
      </c>
      <c r="C14" s="76" t="s">
        <v>135</v>
      </c>
    </row>
    <row r="15" spans="1:3" ht="15.75">
      <c r="A15" s="77" t="s">
        <v>147</v>
      </c>
      <c r="B15" s="78" t="s">
        <v>148</v>
      </c>
      <c r="C15" s="81">
        <f>'[1]Свод'!D56/1000+1</f>
        <v>8027.74949</v>
      </c>
    </row>
    <row r="16" spans="1:3" ht="15.75">
      <c r="A16" s="77" t="s">
        <v>149</v>
      </c>
      <c r="B16" s="78" t="s">
        <v>150</v>
      </c>
      <c r="C16" s="81">
        <f>'[1]Свод'!D55/1000</f>
        <v>220.39229999999998</v>
      </c>
    </row>
    <row r="17" spans="1:3" ht="15.75">
      <c r="A17" s="77" t="s">
        <v>151</v>
      </c>
      <c r="B17" s="78">
        <v>97</v>
      </c>
      <c r="C17" s="81">
        <f>'[1]Свод'!F107/1000</f>
        <v>3495.45494</v>
      </c>
    </row>
    <row r="18" spans="2:3" ht="15.75">
      <c r="B18" s="83" t="s">
        <v>142</v>
      </c>
      <c r="C18" s="85">
        <f>SUM(C15:C17)-1</f>
        <v>11742.59673</v>
      </c>
    </row>
    <row r="19" spans="1:2" ht="15.75">
      <c r="A19" s="79" t="s">
        <v>152</v>
      </c>
      <c r="B19" s="86"/>
    </row>
    <row r="20" spans="1:2" ht="15.75">
      <c r="A20" s="79" t="s">
        <v>153</v>
      </c>
      <c r="B20" s="86"/>
    </row>
    <row r="21" spans="2:3" ht="15.75">
      <c r="B21" s="76" t="s">
        <v>134</v>
      </c>
      <c r="C21" s="76" t="s">
        <v>135</v>
      </c>
    </row>
    <row r="22" spans="1:3" ht="15.75">
      <c r="A22" s="77" t="s">
        <v>154</v>
      </c>
      <c r="B22" s="87" t="s">
        <v>155</v>
      </c>
      <c r="C22" s="77">
        <v>384</v>
      </c>
    </row>
    <row r="23" spans="1:3" ht="15.75">
      <c r="A23" s="77" t="s">
        <v>156</v>
      </c>
      <c r="B23" s="86">
        <v>97</v>
      </c>
      <c r="C23" s="81">
        <f>'[1]Свод'!H107/1000-1</f>
        <v>936.76468</v>
      </c>
    </row>
    <row r="24" spans="2:3" ht="15.75">
      <c r="B24" s="83" t="s">
        <v>142</v>
      </c>
      <c r="C24" s="84">
        <f>SUM(C22:C23)</f>
        <v>1320.76468</v>
      </c>
    </row>
    <row r="25" ht="15.75">
      <c r="A25" s="79" t="s">
        <v>157</v>
      </c>
    </row>
    <row r="26" ht="15.75">
      <c r="A26" s="79" t="s">
        <v>158</v>
      </c>
    </row>
    <row r="27" spans="2:3" ht="15.75">
      <c r="B27" s="76" t="s">
        <v>134</v>
      </c>
      <c r="C27" s="76" t="s">
        <v>135</v>
      </c>
    </row>
    <row r="28" spans="1:3" ht="15.75">
      <c r="A28" s="77" t="s">
        <v>159</v>
      </c>
      <c r="B28" s="78" t="s">
        <v>160</v>
      </c>
      <c r="C28" s="81">
        <f>'[1]Свод'!D54/1000</f>
        <v>13293.33549</v>
      </c>
    </row>
    <row r="29" spans="1:3" ht="15.75">
      <c r="A29" s="77" t="s">
        <v>161</v>
      </c>
      <c r="B29" s="78" t="s">
        <v>162</v>
      </c>
      <c r="C29" s="81">
        <f>('[1]Свод'!D60-'[1]Свод'!E61)/1000+1</f>
        <v>366791.62005</v>
      </c>
    </row>
    <row r="30" spans="1:3" ht="15.75">
      <c r="A30" s="77" t="s">
        <v>163</v>
      </c>
      <c r="B30" s="78" t="s">
        <v>164</v>
      </c>
      <c r="C30" s="81">
        <f>('[1]Свод'!D74-'[1]Свод'!D65)/1000</f>
        <v>1809.42757</v>
      </c>
    </row>
    <row r="31" spans="1:3" ht="15.75">
      <c r="A31" s="77" t="s">
        <v>165</v>
      </c>
      <c r="B31" s="78" t="s">
        <v>166</v>
      </c>
      <c r="C31" s="81">
        <f>'[1]Свод'!D82/1000</f>
        <v>1344.1726299999998</v>
      </c>
    </row>
    <row r="32" spans="1:3" ht="15.75">
      <c r="A32" s="77" t="s">
        <v>167</v>
      </c>
      <c r="B32" s="78" t="s">
        <v>168</v>
      </c>
      <c r="C32" s="81">
        <f>'[1]Свод'!D86/1000</f>
        <v>0.6527000000000001</v>
      </c>
    </row>
    <row r="33" spans="1:3" ht="15.75">
      <c r="A33" s="77" t="s">
        <v>169</v>
      </c>
      <c r="B33" s="78" t="s">
        <v>170</v>
      </c>
      <c r="C33" s="81">
        <f>('[1]Свод'!D94-'[1]Свод'!D93)/1000</f>
        <v>31400.02765</v>
      </c>
    </row>
    <row r="34" spans="1:3" ht="15.75">
      <c r="A34" s="77" t="s">
        <v>171</v>
      </c>
      <c r="B34" s="78">
        <v>97</v>
      </c>
      <c r="C34" s="81">
        <f>'[1]Свод'!G107/1000</f>
        <v>1576.58025</v>
      </c>
    </row>
    <row r="35" spans="1:3" ht="15.75">
      <c r="A35" s="77" t="s">
        <v>172</v>
      </c>
      <c r="B35" s="78" t="s">
        <v>173</v>
      </c>
      <c r="C35" s="81">
        <v>233</v>
      </c>
    </row>
    <row r="36" spans="2:5" ht="15.75">
      <c r="B36" s="83" t="s">
        <v>142</v>
      </c>
      <c r="C36" s="84">
        <f>SUM(C28:C35)</f>
        <v>416448.81634</v>
      </c>
      <c r="D36" s="81"/>
      <c r="E36" s="81"/>
    </row>
    <row r="37" ht="15.75">
      <c r="A37" s="79" t="s">
        <v>174</v>
      </c>
    </row>
    <row r="38" spans="2:3" ht="15.75">
      <c r="B38" s="76" t="s">
        <v>134</v>
      </c>
      <c r="C38" s="76" t="s">
        <v>135</v>
      </c>
    </row>
    <row r="39" spans="1:3" ht="15.75">
      <c r="A39" s="77" t="s">
        <v>175</v>
      </c>
      <c r="B39" s="78" t="s">
        <v>176</v>
      </c>
      <c r="C39" s="81">
        <f>'[1]Свод'!D93/1000</f>
        <v>5.75087</v>
      </c>
    </row>
    <row r="40" spans="2:3" ht="15.75">
      <c r="B40" s="83" t="s">
        <v>142</v>
      </c>
      <c r="C40" s="84">
        <f>SUM(C39:C39)</f>
        <v>5.75087</v>
      </c>
    </row>
    <row r="41" spans="2:3" ht="15.75">
      <c r="B41" s="83"/>
      <c r="C41" s="84"/>
    </row>
    <row r="42" ht="15.75">
      <c r="A42" s="79" t="s">
        <v>177</v>
      </c>
    </row>
    <row r="43" spans="2:3" ht="15.75">
      <c r="B43" s="76" t="s">
        <v>134</v>
      </c>
      <c r="C43" s="76" t="s">
        <v>135</v>
      </c>
    </row>
    <row r="44" spans="1:3" ht="15.75">
      <c r="A44" s="77" t="s">
        <v>180</v>
      </c>
      <c r="B44" s="78">
        <v>86</v>
      </c>
      <c r="C44" s="81">
        <f>'[1]Свод'!E105/1000</f>
        <v>130.89929</v>
      </c>
    </row>
    <row r="45" spans="2:3" ht="15.75">
      <c r="B45" s="83" t="s">
        <v>142</v>
      </c>
      <c r="C45" s="84">
        <f>C44</f>
        <v>130.89929</v>
      </c>
    </row>
    <row r="47" ht="15.75">
      <c r="A47" s="79" t="s">
        <v>178</v>
      </c>
    </row>
    <row r="49" ht="15.75">
      <c r="A49" s="79" t="s">
        <v>179</v>
      </c>
    </row>
  </sheetData>
  <sheetProtection/>
  <mergeCells count="1">
    <mergeCell ref="A1:C1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tnp-gl-buh</dc:creator>
  <cp:keywords/>
  <dc:description/>
  <cp:lastModifiedBy>snh</cp:lastModifiedBy>
  <cp:lastPrinted>2012-04-09T12:06:48Z</cp:lastPrinted>
  <dcterms:created xsi:type="dcterms:W3CDTF">2012-03-20T10:30:10Z</dcterms:created>
  <dcterms:modified xsi:type="dcterms:W3CDTF">2012-04-11T09:07:21Z</dcterms:modified>
  <cp:category/>
  <cp:version/>
  <cp:contentType/>
  <cp:contentStatus/>
</cp:coreProperties>
</file>